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265" activeTab="2"/>
  </bookViews>
  <sheets>
    <sheet name="hav 3-1" sheetId="3" r:id="rId1"/>
    <sheet name="hav 3-1.1" sheetId="4" r:id="rId2"/>
    <sheet name="hav 3-1.1.1" sheetId="8" r:id="rId3"/>
  </sheets>
  <definedNames>
    <definedName name="OLE_LINK3" localSheetId="1">'hav 3-1.1'!#REF!</definedName>
    <definedName name="_xlnm.Print_Area" localSheetId="0">'hav 3-1'!$A$1:$B$70</definedName>
    <definedName name="_xlnm.Print_Area" localSheetId="1">'hav 3-1.1'!$A$1:$E$131</definedName>
    <definedName name="_xlnm.Print_Titles" localSheetId="0">'hav 3-1'!$6:$6</definedName>
    <definedName name="_xlnm.Print_Titles" localSheetId="1">'hav 3-1.1'!$6:$7</definedName>
    <definedName name="_xlnm.Print_Titles" localSheetId="2">'hav 3-1.1.1'!$5:$7</definedName>
  </definedNames>
  <calcPr calcId="144525"/>
</workbook>
</file>

<file path=xl/calcChain.xml><?xml version="1.0" encoding="utf-8"?>
<calcChain xmlns="http://schemas.openxmlformats.org/spreadsheetml/2006/main">
  <c r="B20" i="3" l="1"/>
  <c r="B24" i="3"/>
  <c r="B29" i="3"/>
  <c r="B38" i="3"/>
  <c r="B28" i="3"/>
  <c r="B25" i="3"/>
  <c r="B37" i="3"/>
  <c r="B23" i="3"/>
  <c r="B22" i="3" s="1"/>
  <c r="B16" i="3"/>
  <c r="B14" i="3" s="1"/>
  <c r="B13" i="3" s="1"/>
  <c r="B11" i="3" s="1"/>
  <c r="E10" i="8"/>
  <c r="D10" i="8" s="1"/>
  <c r="F10" i="8"/>
  <c r="F9" i="8"/>
  <c r="D12" i="8"/>
  <c r="E14" i="8"/>
  <c r="F14" i="8"/>
  <c r="D16" i="8"/>
  <c r="D17" i="8"/>
  <c r="D18" i="8"/>
  <c r="E19" i="8"/>
  <c r="F19" i="8"/>
  <c r="D21" i="8"/>
  <c r="D22" i="8"/>
  <c r="D23" i="8"/>
  <c r="E24" i="8"/>
  <c r="D24" i="8" s="1"/>
  <c r="F24" i="8"/>
  <c r="D26" i="8"/>
  <c r="D27" i="8"/>
  <c r="D28" i="8"/>
  <c r="D29" i="8"/>
  <c r="D30" i="8"/>
  <c r="D31" i="8"/>
  <c r="D32" i="8"/>
  <c r="E17" i="4"/>
  <c r="E10" i="4" s="1"/>
  <c r="E30" i="4"/>
  <c r="E42" i="4"/>
  <c r="E48" i="4"/>
  <c r="E55" i="4"/>
  <c r="E64" i="4"/>
  <c r="E80" i="4"/>
  <c r="E96" i="4"/>
  <c r="B42" i="3"/>
  <c r="B50" i="3"/>
  <c r="B47" i="3" s="1"/>
  <c r="B53" i="3"/>
  <c r="B52" i="3" s="1"/>
  <c r="B58" i="3"/>
  <c r="B59" i="3" s="1"/>
  <c r="B62" i="3"/>
  <c r="B65" i="3"/>
  <c r="B66" i="3" s="1"/>
  <c r="E9" i="8"/>
  <c r="E8" i="8" s="1"/>
  <c r="D19" i="8"/>
  <c r="F13" i="8"/>
  <c r="F8" i="8" s="1"/>
  <c r="D14" i="8"/>
  <c r="E13" i="8"/>
  <c r="D13" i="8" s="1"/>
  <c r="D8" i="8" l="1"/>
  <c r="B21" i="3" s="1"/>
  <c r="B18" i="3" s="1"/>
  <c r="B9" i="3" s="1"/>
  <c r="B56" i="3"/>
  <c r="B45" i="3" s="1"/>
  <c r="E36" i="4"/>
  <c r="E23" i="4" s="1"/>
  <c r="E8" i="4" s="1"/>
  <c r="D9" i="8"/>
  <c r="B7" i="3" l="1"/>
</calcChain>
</file>

<file path=xl/sharedStrings.xml><?xml version="1.0" encoding="utf-8"?>
<sst xmlns="http://schemas.openxmlformats.org/spreadsheetml/2006/main" count="240" uniqueCount="166">
  <si>
    <t>Պետական  բյուջեի  դեֆիցիտի ֆինանսավորման աղբյուրներն ու դրանց տարրերի անվանումները</t>
  </si>
  <si>
    <t>այդ թվում՝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</si>
  <si>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</si>
  <si>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</si>
  <si>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</si>
  <si>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</si>
  <si>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</si>
  <si>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</si>
  <si>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</si>
  <si>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</si>
  <si>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</si>
  <si>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</si>
  <si>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</si>
  <si>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</si>
  <si>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</si>
  <si>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</si>
  <si>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</si>
  <si>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</si>
  <si>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</si>
  <si>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3.Այլ</t>
  </si>
  <si>
    <t xml:space="preserve">  ԸՆԴԱՄԵՆԸ</t>
  </si>
  <si>
    <t>1. Փոխառու զուտ միջոցներ</t>
  </si>
  <si>
    <t>2.Ֆինանսական զուտ ակտիվներ</t>
  </si>
  <si>
    <t>ՀՀ ֆինանսների նախարարություն</t>
  </si>
  <si>
    <t>2.4. Վարկերի և փոխատվությունների տրամադրում</t>
  </si>
  <si>
    <t>2. Ֆինանսական զուտ ակտիվներ</t>
  </si>
  <si>
    <t>Աղյուսակ N 1</t>
  </si>
  <si>
    <t>Միջպետական վարկ Արցախի Հանրապետությանը</t>
  </si>
  <si>
    <t>հազար դրամ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</si>
  <si>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</si>
  <si>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</si>
  <si>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</si>
  <si>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</si>
  <si>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</si>
  <si>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1134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</si>
  <si>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Ենթակառուցվածքների և գյուղական ֆինանսավորման աջակցություն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</si>
  <si>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Բարելավել գյուղական ազգաբնակչության տնտեսական ու սոցիալական կարգավիճակը, ստեղծել զբաղվածության ապահովման կայուն մեխանիզմներ, զարգացնել արտադրական համակարգերը և կապը ապրանքային մշակաբույսերի արտադրության արժեշղթայի օղակների միջև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</si>
  <si>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Գյուղական տարածքներում տնտեսական ակտիվության բարելավում</t>
    </r>
  </si>
  <si>
    <t>Ֆինանսական ակտիվների կառավարման միջոցառումներ</t>
  </si>
  <si>
    <t>42001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</si>
  <si>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</si>
  <si>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Գյուղատնտեսական վարկերի տրամադրում</t>
    </r>
  </si>
  <si>
    <t xml:space="preserve">Միջոցառման տեսակը՝ </t>
  </si>
  <si>
    <t>Վարկերի տրամադրում</t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</si>
  <si>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</si>
  <si>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</si>
  <si>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</si>
  <si>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</si>
  <si>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</si>
  <si>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Շուրջ 50 կմ երկարությամբ  «Լալվար» և  «Նոյեմբերյան» 110 կՎ օդային գծերի վերակառուցում</t>
    </r>
  </si>
  <si>
    <t>42002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</si>
  <si>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էներգետիկայի ոլորտի ֆինանսական առողջացման ծրագրի շրջանակներում  ենթավարկի տրամադրում   «Երևան ՋԷԿ»   և «Հայկական ԱԷԿ»  ՓԲԸ-ներին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</si>
  <si>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Էներգետիկայի ոլորտի ֆինանսական առողջացում</t>
    </r>
  </si>
  <si>
    <t>42003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</si>
  <si>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</si>
  <si>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</si>
  <si>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42004</t>
  </si>
  <si>
    <t>Միջոցառման անվանումը՝ 
 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</si>
  <si>
    <t>Միջոցառման նկարագրությունը՝
Հայկական ԱԷԿ-ի N 2 էներգաբլոկի շահագործման նախագծային ժամկետի երկարացում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</si>
  <si>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</si>
  <si>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</si>
  <si>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</si>
  <si>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Արցախի հանրապետությանը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</si>
  <si>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Արցախի հանրապետության կառավարությանն աջակցության նպատակով վարկի տրամադրում </t>
    </r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</si>
  <si>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</si>
  <si>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</si>
  <si>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</si>
  <si>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</si>
  <si>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</si>
  <si>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</si>
  <si>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</si>
  <si>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</si>
  <si>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</si>
  <si>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</si>
  <si>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</si>
  <si>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</si>
  <si>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(2020-2022թթ Ասիական Զարգացման Բանկ, Վերակառուցման և զարգացման միջազգային բանկ)</t>
    </r>
  </si>
  <si>
    <t>Գումարը</t>
  </si>
  <si>
    <t>2.3. Ելքերի ֆինանսավորմանն ուղղվող ՀՀ 2020 թվականի պետական բյուջեի տարեսկզբի ազատ մնացորդի միջոցներ</t>
  </si>
  <si>
    <t>Հայաստանի Հանրապետության 2020 թվականի պետական բյուջեի դեֆիցիտի (պակասուրդի) ֆինանսավորման աղբյուրներն` ըստ առանձին տարրերի</t>
  </si>
  <si>
    <t>Աղյուսակ N 1.1</t>
  </si>
  <si>
    <t>Աղյուսակ N 1.1.1</t>
  </si>
  <si>
    <t>ՕՏԱՐԵՐԿՐՅԱ ՊԵՏՈՒԹՅՈՒՆՆԵՐԻ ԵՎ ՄԻՋԱԶԳԱՅԻՆ ԿԱԶՄԱԿԵՐՊՈՒԹՅՈՒՆՆԵՐԻ ԱՋԱԿՑՈՒԹՅԱՄԲ 2020 ԹՎԱԿԱՆԻՆ  ԻՐԱԿԱՆԱՑՎՈՂ ՎԱՐԿԱՅԻՆ ԾՐԱԳՐԵՐԻ ԵՎ ՄԻՋՈՑԱՌՈՒՄՆԵՐԻ ՇՐՋԱՆԱԿՆԵՐՈՒՄ ՎԱՐԿԵՐԻ ՏՐԱՄԱԴՐՄԱՆՆ ՈՒՂՂՎՈՂ ՄԻՋՈՑՆԵՐ</t>
  </si>
  <si>
    <t xml:space="preserve"> Ընդամենը </t>
  </si>
  <si>
    <t xml:space="preserve"> այդ թվում </t>
  </si>
  <si>
    <t xml:space="preserve"> Վարկային միջոցներ </t>
  </si>
  <si>
    <t>Ենթակառուցվածքների և գյուղական ֆինանսավորման աջակցություն</t>
  </si>
  <si>
    <t xml:space="preserve"> այդ թվում` </t>
  </si>
  <si>
    <t>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</si>
  <si>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</si>
  <si>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</si>
  <si>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</si>
  <si>
    <t xml:space="preserve">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</si>
  <si>
    <t>Քաղաքային զարգացում</t>
  </si>
  <si>
    <t xml:space="preserve">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</si>
  <si>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</si>
  <si>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Էլեկտրաէներգետիկ համակարգի զարգացման ծրագիր</t>
  </si>
  <si>
    <t xml:space="preserve">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</si>
  <si>
    <t xml:space="preserve">Վերակառուցման և զարգացման միջազգային բանկի աջակցությամբ իրականացվող էներգետիկայի ոլորտի ֆինանսական առողջացման ծրագրի շրջանակներում  ենթավարկի տրամադրում   «Երևան ՋԷԿ»   և «Հայկական ԱԷԿ»  ՓԲԸ-ներին 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</si>
  <si>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</si>
  <si>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 xml:space="preserve"> 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</si>
  <si>
    <t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</si>
  <si>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</si>
  <si>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</si>
  <si>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</si>
  <si>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</si>
  <si>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</si>
  <si>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</si>
  <si>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</si>
  <si>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</si>
  <si>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  </r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</si>
  <si>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</si>
  <si>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</si>
  <si>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</si>
  <si>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</si>
  <si>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</si>
  <si>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</si>
  <si>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</si>
  <si>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Երևանի մետրոպոլիտենի վերակառուցում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</si>
  <si>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</si>
  <si>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</si>
  <si>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</si>
  <si>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</si>
  <si>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42006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</si>
  <si>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Ասիական զարգացման բանկի աջակցությամբ իրականացվող  220 կՎ «Ագարակ-2» և «Շինուհայր»
 ենթակայանների վերակառուցման ծրագրի շրջանակներում 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</si>
  <si>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220 կՎ «Ագարակ-2» և «Շինուհայր» ենթակայանների վերակառուցում</t>
    </r>
  </si>
  <si>
    <t>42007</t>
  </si>
  <si>
    <t>Միջոցառման անվանումը՝ 
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</si>
  <si>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t>Միջոցառման նկարագրությունը՝
Կարգավարման կառավարման ավտոմատացված համակարգի (SCADA) ընդլայնման  և պահուստային կարգավարական կառավարման կենտրոնի կառուցում</t>
  </si>
  <si>
    <t>ՀՀ 2020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ըստ բյուջետային գլխավոր կարգադրիչների</t>
  </si>
  <si>
    <t>ՀՀ ԷԿՈՆՈՄԻԿԱՅԻ ՆԱԽԱՐԱՐՈՒԹՅՈՒՆ</t>
  </si>
  <si>
    <t xml:space="preserve">ՀՀ ՏԱՐԱԾՔԱՅԻՆ ԿԱՌԱՎԱՐՄԱՆ ԵՎ ԵՆԹԱԿԱՌՈՒՑՎԱԾՔՆԵՐԻ ՆԱԽԱՐԱՐՈՒԹՅՈՒՆ
</t>
  </si>
  <si>
    <t>Վերակառուցման և զարգացման միջազգային բանկի աջակցությամբ իրականացվող «Աշնակ»_x000D_ և «Արարատ» ենթակայանների վերակառուցման ծրագրի շրջանակներում ենթավարկի տրամադրում «Բարձրավոլտ էլեկտրացանցեր» ՓԲԸ- ին</t>
  </si>
  <si>
    <t>Ասիական զարգացման բանկի աջակցությամբ իրականացվող  220 կՎ «Ագարակ-2» և «Շինուհայր»_x000D_ ենթակայանների վերակառուցման ծրագրի շրջանակներում  ենթավարկի տրամադրում «Բարձրավոլտ էլեկտրացանցեր» ՓԲԸ- ին</t>
  </si>
  <si>
    <t>ՀՀ էկոնոմիկայի նախարարություն</t>
  </si>
  <si>
    <t xml:space="preserve">ՀՀ տարածքային կառավարման և ենթակառուցվածքների նախարարություն </t>
  </si>
  <si>
    <t>1.3. Արժեթղթերի (բացառությամբ բաժնետոմսերի և կապիտալում այլ մասնակցության) թողարկումից և տեղաբաշխումից զուտ մուտքեր</t>
  </si>
  <si>
    <r>
      <rPr>
        <b/>
        <i/>
        <sz val="11"/>
        <color indexed="8"/>
        <rFont val="GHEA Grapalat"/>
        <family val="3"/>
      </rPr>
      <t xml:space="preserve">Միջոցառման անվանումը՝   </t>
    </r>
    <r>
      <rPr>
        <sz val="11"/>
        <color indexed="8"/>
        <rFont val="GHEA Grapalat"/>
        <family val="3"/>
      </rPr>
      <t xml:space="preserve">                                                              </t>
    </r>
    <r>
      <rPr>
        <sz val="11"/>
        <color indexed="8"/>
        <rFont val="GHEA Grapalat"/>
        <family val="3"/>
      </rPr>
      <t>Արտարժութային պետական պարտատոմսերի մարում/հետգնում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</si>
  <si>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Արտարժութային պետական պարտատոմսերի մարում/հետգնում</t>
    </r>
  </si>
  <si>
    <r>
      <rPr>
        <b/>
        <i/>
        <sz val="11"/>
        <color indexed="8"/>
        <rFont val="GHEA Grapalat"/>
        <family val="3"/>
      </rPr>
      <t xml:space="preserve">Միջոցառման տեսակը՝     </t>
    </r>
    <r>
      <rPr>
        <sz val="11"/>
        <color indexed="8"/>
        <rFont val="GHEA Grapalat"/>
        <family val="3"/>
      </rPr>
      <t xml:space="preserve">                                                                                             Պարտատոմսերի մարում/հետգնում</t>
    </r>
  </si>
  <si>
    <t xml:space="preserve"> Համաֆինան_x000D_-
սավորում </t>
  </si>
  <si>
    <t xml:space="preserve">  արտարժութային պետական պարտատոմսերի մարում/հետգնում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</si>
  <si>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</si>
  <si>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</si>
  <si>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</si>
  <si>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</si>
  <si>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</si>
  <si>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</si>
  <si>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</si>
  <si>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</si>
  <si>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 xml:space="preserve">«Վայք Գրուպ» ՓԲԸ </t>
  </si>
  <si>
    <t>«Երքաղլույս»  ՓԲԸ</t>
  </si>
  <si>
    <t>«Դարդան»  ՍՊԸ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</si>
  <si>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</si>
  <si>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</si>
  <si>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</si>
  <si>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</si>
  <si>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</si>
  <si>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Հայաստանում գյուղական տարածքների տնտեսական զարգացման հիմնադրամ</t>
  </si>
  <si>
    <t>«Դի ընդ Էյջ Գրուպ» ՍՊԸ</t>
  </si>
  <si>
    <t xml:space="preserve">«Քոնթուր Գլոբալ  Հիդրո Կասկադ» ՓԲԸ         </t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</si>
  <si>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indexed="1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</si>
  <si>
    <t>2020 թվական</t>
  </si>
  <si>
    <t>այլ</t>
  </si>
  <si>
    <t>ՀԱՎԵԼՎԱԾ N 3</t>
  </si>
  <si>
    <t>Հավելված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</si>
</sst>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0.0"/>
    <numFmt numFmtId="168" formatCode="#,##0.0"/>
    <numFmt numFmtId="169" formatCode="General_)"/>
  </numFmts>
  <fonts count="60" x14ac:knownFonts="1">
    <font>
      <sz val="10"/>
      <name val="Arial Armenian"/>
    </font>
    <font>
      <sz val="10"/>
      <name val="Arial Armenian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2"/>
      <name val="GHEA Grapalat"/>
      <family val="3"/>
    </font>
    <font>
      <b/>
      <sz val="11"/>
      <color indexed="8"/>
      <name val="GHEA Grapalat"/>
      <family val="3"/>
    </font>
    <font>
      <sz val="11"/>
      <name val="Times Armenian"/>
      <family val="1"/>
    </font>
    <font>
      <b/>
      <i/>
      <sz val="11"/>
      <name val="GHEA Grapalat"/>
      <family val="3"/>
    </font>
    <font>
      <b/>
      <i/>
      <sz val="11"/>
      <color indexed="8"/>
      <name val="GHEA Grapalat"/>
      <family val="3"/>
    </font>
    <font>
      <i/>
      <sz val="11"/>
      <name val="GHEA Grapalat"/>
      <family val="3"/>
    </font>
    <font>
      <sz val="10"/>
      <name val="Times Armenian"/>
      <family val="1"/>
    </font>
    <font>
      <b/>
      <i/>
      <sz val="12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theme="0"/>
      <name val="GHEA Grapalat"/>
      <family val="3"/>
    </font>
    <font>
      <sz val="12"/>
      <color theme="0"/>
      <name val="GHEA Grapalat"/>
      <family val="3"/>
    </font>
    <font>
      <sz val="11"/>
      <color theme="3" tint="0.79998168889431442"/>
      <name val="GHEA Grapalat"/>
      <family val="3"/>
    </font>
    <font>
      <i/>
      <sz val="11"/>
      <color theme="1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56" applyNumberFormat="0" applyAlignment="0" applyProtection="0"/>
    <xf numFmtId="0" fontId="37" fillId="29" borderId="57" applyNumberFormat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58" applyNumberFormat="0" applyFill="0" applyAlignment="0" applyProtection="0"/>
    <xf numFmtId="0" fontId="42" fillId="0" borderId="59" applyNumberFormat="0" applyFill="0" applyAlignment="0" applyProtection="0"/>
    <xf numFmtId="0" fontId="43" fillId="0" borderId="60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56" applyNumberFormat="0" applyAlignment="0" applyProtection="0"/>
    <xf numFmtId="38" fontId="23" fillId="0" borderId="0"/>
    <xf numFmtId="38" fontId="24" fillId="0" borderId="0"/>
    <xf numFmtId="38" fontId="25" fillId="0" borderId="0"/>
    <xf numFmtId="38" fontId="26" fillId="0" borderId="0"/>
    <xf numFmtId="0" fontId="27" fillId="0" borderId="0"/>
    <xf numFmtId="0" fontId="27" fillId="0" borderId="0"/>
    <xf numFmtId="0" fontId="28" fillId="0" borderId="0"/>
    <xf numFmtId="0" fontId="45" fillId="0" borderId="61" applyNumberFormat="0" applyFill="0" applyAlignment="0" applyProtection="0"/>
    <xf numFmtId="0" fontId="46" fillId="32" borderId="0" applyNumberFormat="0" applyBorder="0" applyAlignment="0" applyProtection="0"/>
    <xf numFmtId="0" fontId="5" fillId="0" borderId="0"/>
    <xf numFmtId="0" fontId="47" fillId="0" borderId="0"/>
    <xf numFmtId="0" fontId="5" fillId="0" borderId="0"/>
    <xf numFmtId="0" fontId="2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38" fillId="0" borderId="0"/>
    <xf numFmtId="0" fontId="17" fillId="0" borderId="0"/>
    <xf numFmtId="0" fontId="29" fillId="0" borderId="0"/>
    <xf numFmtId="0" fontId="5" fillId="0" borderId="0"/>
    <xf numFmtId="0" fontId="5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5" fillId="0" borderId="0"/>
    <xf numFmtId="0" fontId="22" fillId="0" borderId="0"/>
    <xf numFmtId="0" fontId="14" fillId="0" borderId="0"/>
    <xf numFmtId="0" fontId="5" fillId="0" borderId="0"/>
    <xf numFmtId="0" fontId="22" fillId="0" borderId="0"/>
    <xf numFmtId="0" fontId="22" fillId="0" borderId="0"/>
    <xf numFmtId="0" fontId="30" fillId="0" borderId="0"/>
    <xf numFmtId="0" fontId="33" fillId="0" borderId="0"/>
    <xf numFmtId="0" fontId="22" fillId="0" borderId="0"/>
    <xf numFmtId="0" fontId="16" fillId="0" borderId="0"/>
    <xf numFmtId="0" fontId="22" fillId="0" borderId="0"/>
    <xf numFmtId="0" fontId="10" fillId="0" borderId="0"/>
    <xf numFmtId="0" fontId="19" fillId="9" borderId="1" applyNumberFormat="0" applyFont="0" applyAlignment="0" applyProtection="0"/>
    <xf numFmtId="0" fontId="19" fillId="33" borderId="62" applyNumberFormat="0" applyFont="0" applyAlignment="0" applyProtection="0"/>
    <xf numFmtId="0" fontId="49" fillId="28" borderId="6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/>
    <xf numFmtId="0" fontId="21" fillId="0" borderId="0"/>
    <xf numFmtId="0" fontId="50" fillId="0" borderId="64" applyNumberFormat="0" applyFill="0" applyAlignment="0" applyProtection="0"/>
    <xf numFmtId="0" fontId="51" fillId="0" borderId="0" applyNumberFormat="0" applyFill="0" applyBorder="0" applyAlignment="0" applyProtection="0"/>
    <xf numFmtId="169" fontId="31" fillId="0" borderId="2">
      <protection locked="0"/>
    </xf>
    <xf numFmtId="169" fontId="32" fillId="10" borderId="2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9" fillId="0" borderId="0"/>
    <xf numFmtId="0" fontId="16" fillId="0" borderId="0"/>
    <xf numFmtId="0" fontId="19" fillId="0" borderId="0"/>
    <xf numFmtId="0" fontId="2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/>
    <xf numFmtId="166" fontId="2" fillId="0" borderId="0" xfId="28" applyNumberFormat="1" applyFont="1" applyFill="1" applyBorder="1" applyAlignment="1">
      <alignment wrapText="1"/>
    </xf>
    <xf numFmtId="166" fontId="2" fillId="0" borderId="0" xfId="28" applyNumberFormat="1" applyFont="1" applyFill="1" applyBorder="1"/>
    <xf numFmtId="166" fontId="2" fillId="0" borderId="0" xfId="28" applyNumberFormat="1" applyFont="1" applyFill="1"/>
    <xf numFmtId="0" fontId="2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164" fontId="3" fillId="0" borderId="6" xfId="28" applyNumberFormat="1" applyFont="1" applyFill="1" applyBorder="1" applyAlignment="1">
      <alignment horizontal="left" vertical="center"/>
    </xf>
    <xf numFmtId="0" fontId="52" fillId="0" borderId="0" xfId="77" applyFont="1" applyFill="1" applyBorder="1"/>
    <xf numFmtId="0" fontId="53" fillId="0" borderId="0" xfId="77" applyFont="1" applyFill="1"/>
    <xf numFmtId="0" fontId="52" fillId="0" borderId="0" xfId="77" applyFont="1" applyFill="1"/>
    <xf numFmtId="0" fontId="8" fillId="0" borderId="0" xfId="77" applyFont="1" applyFill="1" applyBorder="1" applyAlignment="1">
      <alignment horizontal="right" vertical="center"/>
    </xf>
    <xf numFmtId="0" fontId="52" fillId="0" borderId="0" xfId="77" applyFont="1" applyFill="1" applyAlignment="1">
      <alignment horizontal="right"/>
    </xf>
    <xf numFmtId="0" fontId="54" fillId="0" borderId="7" xfId="77" applyFont="1" applyFill="1" applyBorder="1" applyAlignment="1">
      <alignment horizontal="center" vertical="center" wrapText="1"/>
    </xf>
    <xf numFmtId="0" fontId="54" fillId="0" borderId="8" xfId="77" applyFont="1" applyFill="1" applyBorder="1" applyAlignment="1">
      <alignment horizontal="center" vertical="center" wrapText="1"/>
    </xf>
    <xf numFmtId="0" fontId="52" fillId="0" borderId="9" xfId="77" applyFont="1" applyFill="1" applyBorder="1" applyAlignment="1">
      <alignment wrapText="1"/>
    </xf>
    <xf numFmtId="0" fontId="52" fillId="0" borderId="10" xfId="77" applyFont="1" applyFill="1" applyBorder="1" applyAlignment="1">
      <alignment wrapText="1"/>
    </xf>
    <xf numFmtId="165" fontId="4" fillId="0" borderId="11" xfId="30" applyNumberFormat="1" applyFont="1" applyFill="1" applyBorder="1" applyAlignment="1">
      <alignment horizontal="center" vertical="center" wrapText="1"/>
    </xf>
    <xf numFmtId="165" fontId="6" fillId="0" borderId="0" xfId="77" applyNumberFormat="1" applyFont="1" applyFill="1" applyBorder="1"/>
    <xf numFmtId="165" fontId="8" fillId="0" borderId="12" xfId="98" applyNumberFormat="1" applyFont="1" applyFill="1" applyBorder="1" applyAlignment="1">
      <alignment vertical="center" wrapText="1"/>
    </xf>
    <xf numFmtId="165" fontId="4" fillId="0" borderId="12" xfId="29" applyNumberFormat="1" applyFont="1" applyFill="1" applyBorder="1" applyAlignment="1">
      <alignment horizontal="center" vertical="center" wrapText="1"/>
    </xf>
    <xf numFmtId="0" fontId="55" fillId="0" borderId="0" xfId="77" applyFont="1" applyFill="1" applyBorder="1"/>
    <xf numFmtId="0" fontId="55" fillId="0" borderId="0" xfId="77" applyFont="1" applyFill="1"/>
    <xf numFmtId="0" fontId="8" fillId="0" borderId="0" xfId="0" applyFont="1" applyFill="1" applyBorder="1" applyAlignment="1">
      <alignment horizontal="right"/>
    </xf>
    <xf numFmtId="165" fontId="6" fillId="0" borderId="0" xfId="89" applyNumberFormat="1" applyFont="1" applyFill="1" applyBorder="1"/>
    <xf numFmtId="164" fontId="54" fillId="0" borderId="6" xfId="7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64" fontId="6" fillId="0" borderId="0" xfId="28" applyNumberFormat="1" applyFont="1" applyFill="1" applyBorder="1"/>
    <xf numFmtId="165" fontId="4" fillId="0" borderId="0" xfId="89" applyNumberFormat="1" applyFont="1" applyFill="1" applyBorder="1" applyAlignment="1">
      <alignment horizontal="center" vertical="center" wrapText="1"/>
    </xf>
    <xf numFmtId="165" fontId="6" fillId="0" borderId="0" xfId="89" applyNumberFormat="1" applyFont="1" applyFill="1" applyBorder="1" applyAlignment="1">
      <alignment vertical="center" wrapText="1"/>
    </xf>
    <xf numFmtId="165" fontId="56" fillId="0" borderId="0" xfId="89" applyNumberFormat="1" applyFont="1" applyFill="1" applyBorder="1" applyAlignment="1">
      <alignment vertical="center" wrapText="1"/>
    </xf>
    <xf numFmtId="165" fontId="4" fillId="0" borderId="13" xfId="36" applyNumberFormat="1" applyFont="1" applyFill="1" applyBorder="1" applyAlignment="1">
      <alignment horizontal="center" vertical="center" wrapText="1"/>
    </xf>
    <xf numFmtId="165" fontId="4" fillId="0" borderId="9" xfId="89" applyNumberFormat="1" applyFont="1" applyFill="1" applyBorder="1" applyAlignment="1">
      <alignment vertical="center" wrapText="1"/>
    </xf>
    <xf numFmtId="165" fontId="4" fillId="0" borderId="11" xfId="89" applyNumberFormat="1" applyFont="1" applyFill="1" applyBorder="1" applyAlignment="1">
      <alignment vertical="center" wrapText="1"/>
    </xf>
    <xf numFmtId="165" fontId="4" fillId="0" borderId="14" xfId="36" applyNumberFormat="1" applyFont="1" applyFill="1" applyBorder="1" applyAlignment="1">
      <alignment horizontal="center" vertical="center" wrapText="1"/>
    </xf>
    <xf numFmtId="165" fontId="4" fillId="0" borderId="15" xfId="36" applyNumberFormat="1" applyFont="1" applyFill="1" applyBorder="1" applyAlignment="1">
      <alignment horizontal="center" wrapText="1"/>
    </xf>
    <xf numFmtId="165" fontId="4" fillId="0" borderId="16" xfId="36" applyNumberFormat="1" applyFont="1" applyFill="1" applyBorder="1" applyAlignment="1">
      <alignment horizontal="center" vertical="center" wrapText="1"/>
    </xf>
    <xf numFmtId="165" fontId="4" fillId="0" borderId="17" xfId="36" applyNumberFormat="1" applyFont="1" applyFill="1" applyBorder="1" applyAlignment="1">
      <alignment horizontal="center" vertical="center" wrapText="1"/>
    </xf>
    <xf numFmtId="165" fontId="4" fillId="0" borderId="18" xfId="89" applyNumberFormat="1" applyFont="1" applyFill="1" applyBorder="1" applyAlignment="1">
      <alignment vertical="center" wrapText="1"/>
    </xf>
    <xf numFmtId="165" fontId="4" fillId="0" borderId="19" xfId="36" applyNumberFormat="1" applyFont="1" applyFill="1" applyBorder="1" applyAlignment="1">
      <alignment horizontal="center" vertical="center" wrapText="1"/>
    </xf>
    <xf numFmtId="165" fontId="4" fillId="0" borderId="20" xfId="36" applyNumberFormat="1" applyFont="1" applyFill="1" applyBorder="1" applyAlignment="1">
      <alignment horizontal="center" vertical="center" wrapText="1"/>
    </xf>
    <xf numFmtId="165" fontId="4" fillId="0" borderId="18" xfId="36" applyNumberFormat="1" applyFont="1" applyFill="1" applyBorder="1" applyAlignment="1">
      <alignment horizontal="center" vertical="center" wrapText="1"/>
    </xf>
    <xf numFmtId="165" fontId="4" fillId="0" borderId="0" xfId="89" applyNumberFormat="1" applyFont="1" applyFill="1" applyBorder="1"/>
    <xf numFmtId="49" fontId="6" fillId="0" borderId="21" xfId="89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98" applyNumberFormat="1" applyFont="1" applyFill="1" applyBorder="1" applyAlignment="1">
      <alignment vertical="center" wrapText="1"/>
    </xf>
    <xf numFmtId="165" fontId="6" fillId="0" borderId="23" xfId="89" applyNumberFormat="1" applyFont="1" applyFill="1" applyBorder="1"/>
    <xf numFmtId="165" fontId="6" fillId="0" borderId="24" xfId="89" applyNumberFormat="1" applyFont="1" applyFill="1" applyBorder="1"/>
    <xf numFmtId="165" fontId="6" fillId="0" borderId="22" xfId="89" applyNumberFormat="1" applyFont="1" applyFill="1" applyBorder="1"/>
    <xf numFmtId="49" fontId="6" fillId="0" borderId="25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98" applyNumberFormat="1" applyFont="1" applyFill="1" applyBorder="1" applyAlignment="1">
      <alignment horizontal="left" vertical="center" wrapText="1"/>
    </xf>
    <xf numFmtId="165" fontId="6" fillId="0" borderId="9" xfId="36" applyNumberFormat="1" applyFont="1" applyFill="1" applyBorder="1" applyAlignment="1">
      <alignment horizontal="center" vertical="center" wrapText="1"/>
    </xf>
    <xf numFmtId="165" fontId="6" fillId="0" borderId="10" xfId="36" applyNumberFormat="1" applyFont="1" applyFill="1" applyBorder="1" applyAlignment="1">
      <alignment horizontal="center" vertical="center" wrapText="1"/>
    </xf>
    <xf numFmtId="165" fontId="6" fillId="0" borderId="27" xfId="36" applyNumberFormat="1" applyFont="1" applyFill="1" applyBorder="1" applyAlignment="1">
      <alignment horizontal="center" vertical="center" wrapText="1"/>
    </xf>
    <xf numFmtId="165" fontId="4" fillId="0" borderId="18" xfId="98" applyNumberFormat="1" applyFont="1" applyFill="1" applyBorder="1" applyAlignment="1">
      <alignment horizontal="left" vertical="center" wrapText="1"/>
    </xf>
    <xf numFmtId="165" fontId="4" fillId="0" borderId="28" xfId="36" applyNumberFormat="1" applyFont="1" applyFill="1" applyBorder="1" applyAlignment="1">
      <alignment horizontal="center" vertical="center" wrapText="1"/>
    </xf>
    <xf numFmtId="165" fontId="4" fillId="0" borderId="29" xfId="3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5" fontId="6" fillId="0" borderId="23" xfId="36" applyNumberFormat="1" applyFont="1" applyFill="1" applyBorder="1" applyAlignment="1">
      <alignment horizontal="center" vertical="center" wrapText="1"/>
    </xf>
    <xf numFmtId="165" fontId="6" fillId="0" borderId="24" xfId="36" applyNumberFormat="1" applyFont="1" applyFill="1" applyBorder="1" applyAlignment="1">
      <alignment horizontal="center" vertical="center" wrapText="1"/>
    </xf>
    <xf numFmtId="165" fontId="6" fillId="0" borderId="22" xfId="36" applyNumberFormat="1" applyFont="1" applyFill="1" applyBorder="1" applyAlignment="1">
      <alignment horizontal="center" vertical="center" wrapText="1"/>
    </xf>
    <xf numFmtId="165" fontId="6" fillId="0" borderId="7" xfId="36" applyNumberFormat="1" applyFont="1" applyFill="1" applyBorder="1" applyAlignment="1">
      <alignment horizontal="center" vertical="center" wrapText="1"/>
    </xf>
    <xf numFmtId="165" fontId="6" fillId="0" borderId="8" xfId="36" applyNumberFormat="1" applyFont="1" applyFill="1" applyBorder="1" applyAlignment="1">
      <alignment horizontal="center" vertical="center" wrapText="1"/>
    </xf>
    <xf numFmtId="165" fontId="6" fillId="0" borderId="30" xfId="36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9" fontId="6" fillId="0" borderId="29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98" applyNumberFormat="1" applyFont="1" applyFill="1" applyBorder="1" applyAlignment="1">
      <alignment horizontal="left" vertical="center" wrapText="1"/>
    </xf>
    <xf numFmtId="49" fontId="6" fillId="0" borderId="21" xfId="98" applyNumberFormat="1" applyFont="1" applyFill="1" applyBorder="1" applyAlignment="1">
      <alignment horizontal="center" vertical="center" wrapText="1"/>
    </xf>
    <xf numFmtId="49" fontId="6" fillId="0" borderId="22" xfId="98" applyNumberFormat="1" applyFont="1" applyFill="1" applyBorder="1" applyAlignment="1">
      <alignment horizontal="left" vertical="center" wrapText="1"/>
    </xf>
    <xf numFmtId="49" fontId="6" fillId="0" borderId="3" xfId="98" applyNumberFormat="1" applyFont="1" applyFill="1" applyBorder="1" applyAlignment="1">
      <alignment horizontal="center" vertical="center" wrapText="1"/>
    </xf>
    <xf numFmtId="49" fontId="6" fillId="0" borderId="14" xfId="98" applyNumberFormat="1" applyFont="1" applyFill="1" applyBorder="1" applyAlignment="1">
      <alignment horizontal="center" vertical="center" wrapText="1"/>
    </xf>
    <xf numFmtId="49" fontId="6" fillId="0" borderId="15" xfId="98" applyNumberFormat="1" applyFont="1" applyFill="1" applyBorder="1" applyAlignment="1">
      <alignment horizontal="left" vertical="center" wrapText="1"/>
    </xf>
    <xf numFmtId="165" fontId="8" fillId="0" borderId="0" xfId="98" applyNumberFormat="1" applyFont="1" applyFill="1" applyBorder="1" applyAlignment="1">
      <alignment vertical="center" wrapText="1"/>
    </xf>
    <xf numFmtId="165" fontId="4" fillId="0" borderId="0" xfId="98" applyNumberFormat="1" applyFont="1" applyFill="1" applyBorder="1" applyAlignment="1">
      <alignment vertical="center" wrapText="1"/>
    </xf>
    <xf numFmtId="49" fontId="6" fillId="0" borderId="29" xfId="98" applyNumberFormat="1" applyFont="1" applyFill="1" applyBorder="1" applyAlignment="1">
      <alignment horizontal="left" vertical="center" wrapText="1"/>
    </xf>
    <xf numFmtId="49" fontId="6" fillId="0" borderId="3" xfId="98" applyNumberFormat="1" applyFont="1" applyFill="1" applyBorder="1" applyAlignment="1">
      <alignment horizontal="left" vertical="center" wrapText="1"/>
    </xf>
    <xf numFmtId="49" fontId="6" fillId="0" borderId="25" xfId="98" applyNumberFormat="1" applyFont="1" applyFill="1" applyBorder="1" applyAlignment="1">
      <alignment horizontal="left" vertical="center" wrapText="1"/>
    </xf>
    <xf numFmtId="49" fontId="6" fillId="0" borderId="21" xfId="98" applyNumberFormat="1" applyFont="1" applyFill="1" applyBorder="1" applyAlignment="1">
      <alignment horizontal="left" vertical="center" wrapText="1"/>
    </xf>
    <xf numFmtId="49" fontId="11" fillId="0" borderId="21" xfId="98" applyNumberFormat="1" applyFont="1" applyFill="1" applyBorder="1" applyAlignment="1">
      <alignment horizontal="left" vertical="center" wrapText="1"/>
    </xf>
    <xf numFmtId="49" fontId="6" fillId="0" borderId="14" xfId="98" applyNumberFormat="1" applyFont="1" applyFill="1" applyBorder="1" applyAlignment="1">
      <alignment horizontal="left" vertical="center" wrapText="1"/>
    </xf>
    <xf numFmtId="49" fontId="4" fillId="0" borderId="21" xfId="98" applyNumberFormat="1" applyFont="1" applyFill="1" applyBorder="1" applyAlignment="1">
      <alignment horizontal="left" vertical="center" wrapText="1"/>
    </xf>
    <xf numFmtId="0" fontId="56" fillId="0" borderId="0" xfId="77" applyFont="1" applyFill="1"/>
    <xf numFmtId="164" fontId="56" fillId="0" borderId="0" xfId="77" applyNumberFormat="1" applyFont="1" applyFill="1"/>
    <xf numFmtId="165" fontId="56" fillId="0" borderId="0" xfId="77" applyNumberFormat="1" applyFont="1" applyFill="1" applyBorder="1"/>
    <xf numFmtId="0" fontId="57" fillId="0" borderId="0" xfId="77" applyFont="1" applyFill="1"/>
    <xf numFmtId="165" fontId="8" fillId="0" borderId="19" xfId="89" applyNumberFormat="1" applyFont="1" applyFill="1" applyBorder="1" applyAlignment="1">
      <alignment vertical="center" wrapText="1"/>
    </xf>
    <xf numFmtId="165" fontId="8" fillId="0" borderId="31" xfId="89" applyNumberFormat="1" applyFont="1" applyFill="1" applyBorder="1" applyAlignment="1">
      <alignment vertical="center" wrapText="1"/>
    </xf>
    <xf numFmtId="165" fontId="15" fillId="0" borderId="18" xfId="33" applyNumberFormat="1" applyFont="1" applyFill="1" applyBorder="1" applyAlignment="1">
      <alignment horizontal="center" vertical="center" wrapText="1"/>
    </xf>
    <xf numFmtId="165" fontId="8" fillId="0" borderId="19" xfId="36" applyNumberFormat="1" applyFont="1" applyFill="1" applyBorder="1" applyAlignment="1">
      <alignment vertical="center" wrapText="1"/>
    </xf>
    <xf numFmtId="165" fontId="8" fillId="0" borderId="31" xfId="36" applyNumberFormat="1" applyFont="1" applyFill="1" applyBorder="1" applyAlignment="1">
      <alignment horizontal="center" vertical="center" wrapText="1"/>
    </xf>
    <xf numFmtId="165" fontId="58" fillId="0" borderId="0" xfId="89" applyNumberFormat="1" applyFont="1" applyFill="1" applyBorder="1" applyAlignment="1">
      <alignment vertical="center" wrapText="1"/>
    </xf>
    <xf numFmtId="0" fontId="52" fillId="0" borderId="0" xfId="77" applyFont="1" applyFill="1"/>
    <xf numFmtId="165" fontId="8" fillId="0" borderId="32" xfId="36" applyNumberFormat="1" applyFont="1" applyFill="1" applyBorder="1" applyAlignment="1">
      <alignment horizontal="center" vertical="center" wrapText="1"/>
    </xf>
    <xf numFmtId="165" fontId="4" fillId="0" borderId="33" xfId="36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167" fontId="6" fillId="0" borderId="0" xfId="0" applyNumberFormat="1" applyFont="1" applyFill="1" applyBorder="1"/>
    <xf numFmtId="43" fontId="6" fillId="0" borderId="0" xfId="28" applyFont="1" applyFill="1" applyBorder="1"/>
    <xf numFmtId="43" fontId="6" fillId="0" borderId="0" xfId="0" applyNumberFormat="1" applyFont="1" applyFill="1" applyBorder="1"/>
    <xf numFmtId="43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/>
    <xf numFmtId="165" fontId="6" fillId="0" borderId="0" xfId="89" applyNumberFormat="1" applyFont="1" applyFill="1" applyBorder="1" applyAlignment="1">
      <alignment vertical="center"/>
    </xf>
    <xf numFmtId="49" fontId="6" fillId="0" borderId="34" xfId="89" applyNumberFormat="1" applyFont="1" applyFill="1" applyBorder="1" applyAlignment="1">
      <alignment vertical="center"/>
    </xf>
    <xf numFmtId="49" fontId="4" fillId="0" borderId="19" xfId="89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89" applyNumberFormat="1" applyFont="1" applyFill="1" applyBorder="1" applyAlignment="1">
      <alignment vertical="center"/>
    </xf>
    <xf numFmtId="49" fontId="4" fillId="0" borderId="13" xfId="89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89" applyNumberFormat="1" applyFont="1" applyFill="1" applyBorder="1" applyAlignment="1" applyProtection="1">
      <alignment horizontal="center" vertical="center" wrapText="1"/>
      <protection locked="0"/>
    </xf>
    <xf numFmtId="165" fontId="6" fillId="0" borderId="16" xfId="89" applyNumberFormat="1" applyFont="1" applyFill="1" applyBorder="1" applyAlignment="1">
      <alignment vertical="center"/>
    </xf>
    <xf numFmtId="165" fontId="4" fillId="0" borderId="31" xfId="89" applyNumberFormat="1" applyFont="1" applyFill="1" applyBorder="1" applyAlignment="1">
      <alignment horizontal="center" vertical="center"/>
    </xf>
    <xf numFmtId="165" fontId="4" fillId="0" borderId="31" xfId="89" applyNumberFormat="1" applyFont="1" applyFill="1" applyBorder="1" applyAlignment="1">
      <alignment vertical="center"/>
    </xf>
    <xf numFmtId="165" fontId="6" fillId="0" borderId="3" xfId="84" applyNumberFormat="1" applyFont="1" applyFill="1" applyBorder="1" applyAlignment="1">
      <alignment horizontal="left" vertical="center" wrapText="1"/>
    </xf>
    <xf numFmtId="165" fontId="6" fillId="0" borderId="11" xfId="84" applyNumberFormat="1" applyFont="1" applyFill="1" applyBorder="1" applyAlignment="1">
      <alignment horizontal="left" vertical="center" wrapText="1"/>
    </xf>
    <xf numFmtId="165" fontId="6" fillId="0" borderId="21" xfId="84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/>
    <xf numFmtId="164" fontId="6" fillId="0" borderId="0" xfId="2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/>
    <xf numFmtId="0" fontId="6" fillId="34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164" fontId="4" fillId="0" borderId="3" xfId="28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64" fontId="6" fillId="0" borderId="3" xfId="28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64" fontId="4" fillId="0" borderId="3" xfId="28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164" fontId="6" fillId="0" borderId="3" xfId="28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34" borderId="3" xfId="0" applyFont="1" applyFill="1" applyBorder="1" applyAlignment="1" applyProtection="1">
      <alignment horizontal="left" vertical="center" wrapText="1"/>
      <protection locked="0"/>
    </xf>
    <xf numFmtId="164" fontId="6" fillId="34" borderId="3" xfId="28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 wrapText="1"/>
    </xf>
    <xf numFmtId="164" fontId="6" fillId="0" borderId="3" xfId="28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4" fillId="0" borderId="0" xfId="77" applyFont="1" applyFill="1" applyAlignment="1">
      <alignment horizontal="center" vertical="center" wrapText="1"/>
    </xf>
    <xf numFmtId="49" fontId="6" fillId="0" borderId="7" xfId="98" applyNumberFormat="1" applyFont="1" applyFill="1" applyBorder="1" applyAlignment="1">
      <alignment horizontal="center" vertical="center" wrapText="1"/>
    </xf>
    <xf numFmtId="49" fontId="6" fillId="0" borderId="39" xfId="98" applyNumberFormat="1" applyFont="1" applyFill="1" applyBorder="1" applyAlignment="1">
      <alignment horizontal="center" vertical="center" wrapText="1"/>
    </xf>
    <xf numFmtId="49" fontId="6" fillId="0" borderId="30" xfId="98" applyNumberFormat="1" applyFont="1" applyFill="1" applyBorder="1" applyAlignment="1">
      <alignment horizontal="center" vertical="center" wrapText="1"/>
    </xf>
    <xf numFmtId="0" fontId="54" fillId="0" borderId="40" xfId="77" applyFont="1" applyFill="1" applyBorder="1" applyAlignment="1">
      <alignment horizontal="center" vertical="center" wrapText="1"/>
    </xf>
    <xf numFmtId="0" fontId="54" fillId="0" borderId="41" xfId="77" applyFont="1" applyFill="1" applyBorder="1" applyAlignment="1">
      <alignment horizontal="center" vertical="center" wrapText="1"/>
    </xf>
    <xf numFmtId="0" fontId="54" fillId="0" borderId="42" xfId="77" applyFont="1" applyFill="1" applyBorder="1" applyAlignment="1">
      <alignment horizontal="center" vertical="center" wrapText="1"/>
    </xf>
    <xf numFmtId="0" fontId="54" fillId="0" borderId="21" xfId="77" applyFont="1" applyFill="1" applyBorder="1" applyAlignment="1">
      <alignment horizontal="center" vertical="center" wrapText="1"/>
    </xf>
    <xf numFmtId="0" fontId="52" fillId="0" borderId="42" xfId="77" applyFont="1" applyFill="1" applyBorder="1" applyAlignment="1">
      <alignment horizontal="left" vertical="center" wrapText="1"/>
    </xf>
    <xf numFmtId="0" fontId="52" fillId="0" borderId="21" xfId="77" applyFont="1" applyFill="1" applyBorder="1" applyAlignment="1">
      <alignment horizontal="left" vertical="center" wrapText="1"/>
    </xf>
    <xf numFmtId="0" fontId="52" fillId="0" borderId="25" xfId="77" applyFont="1" applyFill="1" applyBorder="1" applyAlignment="1">
      <alignment horizontal="left" vertical="center" wrapText="1"/>
    </xf>
    <xf numFmtId="49" fontId="6" fillId="0" borderId="12" xfId="77" applyNumberFormat="1" applyFont="1" applyFill="1" applyBorder="1" applyAlignment="1">
      <alignment horizontal="center"/>
    </xf>
    <xf numFmtId="0" fontId="52" fillId="0" borderId="40" xfId="77" applyFont="1" applyFill="1" applyBorder="1" applyAlignment="1">
      <alignment horizontal="center" vertical="center" wrapText="1"/>
    </xf>
    <xf numFmtId="0" fontId="52" fillId="0" borderId="7" xfId="77" applyFont="1" applyFill="1" applyBorder="1" applyAlignment="1">
      <alignment horizontal="center" vertical="center" wrapText="1"/>
    </xf>
    <xf numFmtId="0" fontId="52" fillId="0" borderId="41" xfId="77" applyFont="1" applyFill="1" applyBorder="1" applyAlignment="1">
      <alignment horizontal="center" wrapText="1"/>
    </xf>
    <xf numFmtId="0" fontId="52" fillId="0" borderId="43" xfId="77" applyFont="1" applyFill="1" applyBorder="1" applyAlignment="1">
      <alignment horizontal="center" wrapText="1"/>
    </xf>
    <xf numFmtId="0" fontId="52" fillId="0" borderId="24" xfId="77" applyFont="1" applyFill="1" applyBorder="1" applyAlignment="1">
      <alignment horizontal="center" wrapText="1"/>
    </xf>
    <xf numFmtId="49" fontId="13" fillId="0" borderId="25" xfId="98" applyNumberFormat="1" applyFont="1" applyFill="1" applyBorder="1" applyAlignment="1">
      <alignment horizontal="left" vertical="center" wrapText="1"/>
    </xf>
    <xf numFmtId="49" fontId="13" fillId="0" borderId="16" xfId="98" applyNumberFormat="1" applyFont="1" applyFill="1" applyBorder="1" applyAlignment="1">
      <alignment horizontal="left" vertical="center" wrapText="1"/>
    </xf>
    <xf numFmtId="0" fontId="52" fillId="0" borderId="44" xfId="77" applyFont="1" applyFill="1" applyBorder="1" applyAlignment="1">
      <alignment horizontal="center" vertical="center" wrapText="1"/>
    </xf>
    <xf numFmtId="0" fontId="52" fillId="0" borderId="43" xfId="77" applyFont="1" applyFill="1" applyBorder="1" applyAlignment="1">
      <alignment horizontal="center" vertical="center" wrapText="1"/>
    </xf>
    <xf numFmtId="0" fontId="54" fillId="0" borderId="33" xfId="77" applyFont="1" applyFill="1" applyBorder="1" applyAlignment="1">
      <alignment horizontal="center" vertical="center" wrapText="1"/>
    </xf>
    <xf numFmtId="0" fontId="54" fillId="0" borderId="36" xfId="77" applyFont="1" applyFill="1" applyBorder="1" applyAlignment="1">
      <alignment horizontal="center" vertical="center" wrapText="1"/>
    </xf>
    <xf numFmtId="164" fontId="52" fillId="0" borderId="37" xfId="77" applyNumberFormat="1" applyFont="1" applyFill="1" applyBorder="1" applyAlignment="1">
      <alignment horizontal="center" vertical="center" wrapText="1"/>
    </xf>
    <xf numFmtId="164" fontId="52" fillId="0" borderId="17" xfId="77" applyNumberFormat="1" applyFont="1" applyFill="1" applyBorder="1" applyAlignment="1">
      <alignment horizontal="center" vertical="center" wrapText="1"/>
    </xf>
    <xf numFmtId="164" fontId="52" fillId="0" borderId="38" xfId="77" applyNumberFormat="1" applyFont="1" applyFill="1" applyBorder="1" applyAlignment="1">
      <alignment horizontal="center" vertical="center" wrapText="1"/>
    </xf>
    <xf numFmtId="164" fontId="52" fillId="0" borderId="45" xfId="29" applyNumberFormat="1" applyFont="1" applyFill="1" applyBorder="1" applyAlignment="1">
      <alignment horizontal="center" vertical="center" wrapText="1"/>
    </xf>
    <xf numFmtId="164" fontId="52" fillId="0" borderId="17" xfId="29" applyNumberFormat="1" applyFont="1" applyFill="1" applyBorder="1" applyAlignment="1">
      <alignment horizontal="center" vertical="center" wrapText="1"/>
    </xf>
    <xf numFmtId="0" fontId="52" fillId="0" borderId="3" xfId="77" applyFont="1" applyFill="1" applyBorder="1" applyAlignment="1">
      <alignment horizontal="center" wrapText="1"/>
    </xf>
    <xf numFmtId="0" fontId="55" fillId="0" borderId="7" xfId="77" applyFont="1" applyFill="1" applyBorder="1" applyAlignment="1">
      <alignment horizontal="center" vertical="center" wrapText="1"/>
    </xf>
    <xf numFmtId="0" fontId="52" fillId="0" borderId="24" xfId="77" applyFont="1" applyFill="1" applyBorder="1" applyAlignment="1">
      <alignment horizontal="center" vertical="center" wrapText="1"/>
    </xf>
    <xf numFmtId="165" fontId="6" fillId="0" borderId="37" xfId="29" applyNumberFormat="1" applyFont="1" applyFill="1" applyBorder="1" applyAlignment="1">
      <alignment horizontal="center" vertical="center" wrapText="1"/>
    </xf>
    <xf numFmtId="165" fontId="6" fillId="0" borderId="17" xfId="29" applyNumberFormat="1" applyFont="1" applyFill="1" applyBorder="1" applyAlignment="1">
      <alignment horizontal="center" vertical="center" wrapText="1"/>
    </xf>
    <xf numFmtId="49" fontId="59" fillId="0" borderId="3" xfId="98" applyNumberFormat="1" applyFont="1" applyFill="1" applyBorder="1" applyAlignment="1">
      <alignment horizontal="left" vertical="center" wrapText="1"/>
    </xf>
    <xf numFmtId="49" fontId="13" fillId="0" borderId="3" xfId="98" applyNumberFormat="1" applyFont="1" applyFill="1" applyBorder="1" applyAlignment="1">
      <alignment horizontal="left" vertical="center" wrapText="1"/>
    </xf>
    <xf numFmtId="0" fontId="52" fillId="0" borderId="16" xfId="77" applyFont="1" applyFill="1" applyBorder="1" applyAlignment="1">
      <alignment horizontal="left" vertical="center" wrapText="1"/>
    </xf>
    <xf numFmtId="164" fontId="52" fillId="0" borderId="45" xfId="77" applyNumberFormat="1" applyFont="1" applyFill="1" applyBorder="1" applyAlignment="1">
      <alignment horizontal="center" vertical="center" wrapText="1"/>
    </xf>
    <xf numFmtId="0" fontId="7" fillId="0" borderId="25" xfId="77" applyFont="1" applyFill="1" applyBorder="1" applyAlignment="1">
      <alignment horizontal="left" vertical="center" wrapText="1"/>
    </xf>
    <xf numFmtId="0" fontId="52" fillId="0" borderId="14" xfId="77" applyFont="1" applyFill="1" applyBorder="1" applyAlignment="1">
      <alignment horizontal="left" vertical="center" wrapText="1"/>
    </xf>
    <xf numFmtId="0" fontId="52" fillId="0" borderId="25" xfId="77" applyFont="1" applyFill="1" applyBorder="1" applyAlignment="1">
      <alignment horizontal="center" vertical="center" wrapText="1"/>
    </xf>
    <xf numFmtId="0" fontId="52" fillId="0" borderId="16" xfId="77" applyFont="1" applyFill="1" applyBorder="1" applyAlignment="1">
      <alignment horizontal="center" vertical="center" wrapText="1"/>
    </xf>
    <xf numFmtId="0" fontId="52" fillId="0" borderId="14" xfId="77" applyFont="1" applyFill="1" applyBorder="1" applyAlignment="1">
      <alignment horizontal="center" vertical="center" wrapText="1"/>
    </xf>
    <xf numFmtId="165" fontId="4" fillId="0" borderId="0" xfId="98" applyNumberFormat="1" applyFont="1" applyFill="1" applyBorder="1" applyAlignment="1">
      <alignment horizontal="center" vertical="center" wrapText="1"/>
    </xf>
    <xf numFmtId="0" fontId="52" fillId="0" borderId="21" xfId="77" applyFont="1" applyFill="1" applyBorder="1" applyAlignment="1">
      <alignment horizontal="center" vertical="center" wrapText="1"/>
    </xf>
    <xf numFmtId="164" fontId="52" fillId="0" borderId="6" xfId="29" applyNumberFormat="1" applyFont="1" applyFill="1" applyBorder="1" applyAlignment="1">
      <alignment horizontal="center" vertical="center" wrapText="1"/>
    </xf>
    <xf numFmtId="0" fontId="52" fillId="0" borderId="46" xfId="77" applyFont="1" applyFill="1" applyBorder="1" applyAlignment="1">
      <alignment horizontal="center" vertical="center" wrapText="1"/>
    </xf>
    <xf numFmtId="0" fontId="52" fillId="0" borderId="34" xfId="77" applyFont="1" applyFill="1" applyBorder="1" applyAlignment="1">
      <alignment horizontal="center" vertical="center" wrapText="1"/>
    </xf>
    <xf numFmtId="0" fontId="52" fillId="0" borderId="5" xfId="77" applyFont="1" applyFill="1" applyBorder="1" applyAlignment="1">
      <alignment horizontal="center" vertical="center" wrapText="1"/>
    </xf>
    <xf numFmtId="0" fontId="52" fillId="0" borderId="23" xfId="77" applyFont="1" applyFill="1" applyBorder="1" applyAlignment="1">
      <alignment horizontal="center" vertical="center" wrapText="1"/>
    </xf>
    <xf numFmtId="164" fontId="52" fillId="0" borderId="38" xfId="29" applyNumberFormat="1" applyFont="1" applyFill="1" applyBorder="1" applyAlignment="1">
      <alignment horizontal="center" vertical="center" wrapText="1"/>
    </xf>
    <xf numFmtId="49" fontId="6" fillId="0" borderId="23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7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77" applyNumberFormat="1" applyFont="1" applyFill="1" applyBorder="1" applyAlignment="1" applyProtection="1">
      <alignment horizontal="center" vertical="center" wrapText="1"/>
      <protection locked="0"/>
    </xf>
    <xf numFmtId="165" fontId="6" fillId="0" borderId="45" xfId="29" applyNumberFormat="1" applyFont="1" applyFill="1" applyBorder="1" applyAlignment="1">
      <alignment horizontal="center" vertical="center" wrapText="1"/>
    </xf>
    <xf numFmtId="165" fontId="6" fillId="0" borderId="38" xfId="29" applyNumberFormat="1" applyFont="1" applyFill="1" applyBorder="1" applyAlignment="1">
      <alignment horizontal="center" vertical="center" wrapText="1"/>
    </xf>
    <xf numFmtId="165" fontId="6" fillId="0" borderId="6" xfId="29" applyNumberFormat="1" applyFont="1" applyFill="1" applyBorder="1" applyAlignment="1">
      <alignment horizontal="center" vertical="center" wrapText="1"/>
    </xf>
    <xf numFmtId="165" fontId="6" fillId="0" borderId="25" xfId="77" applyNumberFormat="1" applyFont="1" applyFill="1" applyBorder="1" applyAlignment="1">
      <alignment horizontal="left" vertical="center" wrapText="1"/>
    </xf>
    <xf numFmtId="165" fontId="6" fillId="0" borderId="21" xfId="77" applyNumberFormat="1" applyFont="1" applyFill="1" applyBorder="1" applyAlignment="1">
      <alignment horizontal="left" vertical="center" wrapText="1"/>
    </xf>
    <xf numFmtId="49" fontId="6" fillId="0" borderId="40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6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51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89" applyNumberFormat="1" applyFont="1" applyFill="1" applyBorder="1" applyAlignment="1" applyProtection="1">
      <alignment horizontal="center" vertical="center" wrapText="1"/>
      <protection locked="0"/>
    </xf>
    <xf numFmtId="165" fontId="4" fillId="0" borderId="13" xfId="36" applyNumberFormat="1" applyFont="1" applyFill="1" applyBorder="1" applyAlignment="1">
      <alignment horizontal="center" vertical="center" wrapText="1"/>
    </xf>
    <xf numFmtId="165" fontId="4" fillId="0" borderId="35" xfId="36" applyNumberFormat="1" applyFont="1" applyFill="1" applyBorder="1" applyAlignment="1">
      <alignment horizontal="center" vertical="center" wrapText="1"/>
    </xf>
    <xf numFmtId="165" fontId="4" fillId="0" borderId="52" xfId="36" applyNumberFormat="1" applyFont="1" applyFill="1" applyBorder="1" applyAlignment="1">
      <alignment horizontal="center" vertical="center" wrapText="1"/>
    </xf>
    <xf numFmtId="165" fontId="4" fillId="0" borderId="22" xfId="36" applyNumberFormat="1" applyFont="1" applyFill="1" applyBorder="1" applyAlignment="1">
      <alignment horizontal="center" vertical="center" wrapText="1"/>
    </xf>
    <xf numFmtId="165" fontId="8" fillId="0" borderId="0" xfId="89" applyNumberFormat="1" applyFont="1" applyFill="1" applyBorder="1" applyAlignment="1">
      <alignment horizontal="right" vertical="center"/>
    </xf>
    <xf numFmtId="165" fontId="4" fillId="0" borderId="0" xfId="89" applyNumberFormat="1" applyFont="1" applyFill="1" applyBorder="1" applyAlignment="1">
      <alignment horizontal="center" vertical="center" wrapText="1"/>
    </xf>
    <xf numFmtId="165" fontId="6" fillId="0" borderId="50" xfId="89" applyNumberFormat="1" applyFont="1" applyFill="1" applyBorder="1" applyAlignment="1">
      <alignment horizontal="right" vertical="center" wrapText="1"/>
    </xf>
    <xf numFmtId="165" fontId="4" fillId="0" borderId="53" xfId="89" applyNumberFormat="1" applyFont="1" applyFill="1" applyBorder="1" applyAlignment="1">
      <alignment horizontal="center" vertical="center" wrapText="1"/>
    </xf>
    <xf numFmtId="165" fontId="4" fillId="0" borderId="41" xfId="89" applyNumberFormat="1" applyFont="1" applyFill="1" applyBorder="1" applyAlignment="1">
      <alignment horizontal="center" vertical="center" wrapText="1"/>
    </xf>
    <xf numFmtId="165" fontId="4" fillId="0" borderId="4" xfId="89" applyNumberFormat="1" applyFont="1" applyFill="1" applyBorder="1" applyAlignment="1">
      <alignment horizontal="center" vertical="center" wrapText="1"/>
    </xf>
    <xf numFmtId="165" fontId="4" fillId="0" borderId="24" xfId="89" applyNumberFormat="1" applyFont="1" applyFill="1" applyBorder="1" applyAlignment="1">
      <alignment horizontal="center" vertical="center" wrapText="1"/>
    </xf>
    <xf numFmtId="165" fontId="4" fillId="0" borderId="37" xfId="33" applyNumberFormat="1" applyFont="1" applyFill="1" applyBorder="1" applyAlignment="1">
      <alignment horizontal="center" vertical="center" wrapText="1"/>
    </xf>
    <xf numFmtId="165" fontId="4" fillId="0" borderId="17" xfId="33" applyNumberFormat="1" applyFont="1" applyFill="1" applyBorder="1" applyAlignment="1">
      <alignment horizontal="center" vertical="center" wrapText="1"/>
    </xf>
    <xf numFmtId="165" fontId="4" fillId="0" borderId="6" xfId="33" applyNumberFormat="1" applyFont="1" applyFill="1" applyBorder="1" applyAlignment="1">
      <alignment horizontal="center" vertical="center" wrapText="1"/>
    </xf>
    <xf numFmtId="165" fontId="4" fillId="0" borderId="28" xfId="89" applyNumberFormat="1" applyFont="1" applyFill="1" applyBorder="1" applyAlignment="1">
      <alignment horizontal="center" vertical="center" wrapText="1"/>
    </xf>
    <xf numFmtId="165" fontId="4" fillId="0" borderId="54" xfId="89" applyNumberFormat="1" applyFont="1" applyFill="1" applyBorder="1" applyAlignment="1">
      <alignment horizontal="center" vertical="center" wrapText="1"/>
    </xf>
    <xf numFmtId="165" fontId="4" fillId="0" borderId="55" xfId="89" applyNumberFormat="1" applyFont="1" applyFill="1" applyBorder="1" applyAlignment="1">
      <alignment horizontal="center" vertical="center" wrapText="1"/>
    </xf>
  </cellXfs>
  <cellStyles count="1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2 2 2" xfId="31"/>
    <cellStyle name="Comma 2 2 3" xfId="32"/>
    <cellStyle name="Comma 2 3" xfId="33"/>
    <cellStyle name="Comma 2 3 2" xfId="34"/>
    <cellStyle name="Comma 2 4" xfId="35"/>
    <cellStyle name="Comma 3" xfId="36"/>
    <cellStyle name="Comma 3 2" xfId="37"/>
    <cellStyle name="Comma 3 3" xfId="38"/>
    <cellStyle name="Comma 4" xfId="39"/>
    <cellStyle name="Comma 4 2" xfId="40"/>
    <cellStyle name="Comma 4 3" xfId="41"/>
    <cellStyle name="Comma 5" xfId="42"/>
    <cellStyle name="Comma 5 2" xfId="43"/>
    <cellStyle name="Comma 6" xfId="44"/>
    <cellStyle name="Comma 6 2" xfId="45"/>
    <cellStyle name="Comma 7" xfId="46"/>
    <cellStyle name="Comma 7 2" xfId="47"/>
    <cellStyle name="Comma 7 2 2" xfId="48"/>
    <cellStyle name="Comma 7 3" xfId="49"/>
    <cellStyle name="Comma 8" xfId="50"/>
    <cellStyle name="Comma 9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KPMG Heading 1" xfId="59"/>
    <cellStyle name="KPMG Heading 2" xfId="60"/>
    <cellStyle name="KPMG Heading 3" xfId="61"/>
    <cellStyle name="KPMG Heading 4" xfId="62"/>
    <cellStyle name="KPMG Normal" xfId="63"/>
    <cellStyle name="KPMG Normal Text" xfId="64"/>
    <cellStyle name="KPMG Normal_123" xfId="65"/>
    <cellStyle name="Linked Cell 2" xfId="66"/>
    <cellStyle name="Neutral 2" xfId="67"/>
    <cellStyle name="Normal" xfId="0" builtinId="0"/>
    <cellStyle name="Normal 10" xfId="68"/>
    <cellStyle name="Normal 10 2" xfId="69"/>
    <cellStyle name="Normal 11" xfId="70"/>
    <cellStyle name="Normal 12" xfId="71"/>
    <cellStyle name="Normal 13" xfId="72"/>
    <cellStyle name="Normal 14" xfId="73"/>
    <cellStyle name="Normal 14 2" xfId="74"/>
    <cellStyle name="Normal 15" xfId="75"/>
    <cellStyle name="Normal 16" xfId="76"/>
    <cellStyle name="Normal 2" xfId="77"/>
    <cellStyle name="Normal 2 2" xfId="78"/>
    <cellStyle name="Normal 2 2 2" xfId="79"/>
    <cellStyle name="Normal 2 3" xfId="80"/>
    <cellStyle name="Normal 2 3 2" xfId="81"/>
    <cellStyle name="Normal 2 4" xfId="82"/>
    <cellStyle name="Normal 2 5" xfId="83"/>
    <cellStyle name="Normal 3" xfId="84"/>
    <cellStyle name="Normal 3 2" xfId="85"/>
    <cellStyle name="Normal 3 3" xfId="86"/>
    <cellStyle name="Normal 3 4" xfId="87"/>
    <cellStyle name="Normal 4" xfId="88"/>
    <cellStyle name="Normal 5" xfId="89"/>
    <cellStyle name="Normal 5 2" xfId="90"/>
    <cellStyle name="Normal 6" xfId="91"/>
    <cellStyle name="Normal 6 2" xfId="92"/>
    <cellStyle name="Normal 7" xfId="93"/>
    <cellStyle name="Normal 8" xfId="94"/>
    <cellStyle name="Normal 8 2" xfId="95"/>
    <cellStyle name="Normal 9" xfId="96"/>
    <cellStyle name="Normal 9 2" xfId="97"/>
    <cellStyle name="Normal_Book2" xfId="98"/>
    <cellStyle name="Note 2" xfId="99"/>
    <cellStyle name="Note 2 2" xfId="100"/>
    <cellStyle name="Output 2" xfId="101"/>
    <cellStyle name="Percent 2" xfId="102"/>
    <cellStyle name="Percent 2 2" xfId="103"/>
    <cellStyle name="Percent 2 2 2" xfId="104"/>
    <cellStyle name="Percent 2 3" xfId="105"/>
    <cellStyle name="Percent 3" xfId="106"/>
    <cellStyle name="Percent 3 2" xfId="107"/>
    <cellStyle name="Percent 4" xfId="108"/>
    <cellStyle name="Percent 4 2" xfId="109"/>
    <cellStyle name="Percent 5" xfId="110"/>
    <cellStyle name="Percent 5 2" xfId="111"/>
    <cellStyle name="Percent 5 2 2" xfId="112"/>
    <cellStyle name="Percent 5 3" xfId="113"/>
    <cellStyle name="Style 1" xfId="114"/>
    <cellStyle name="Style 1 2" xfId="115"/>
    <cellStyle name="Total 2" xfId="116"/>
    <cellStyle name="Warning Text 2" xfId="117"/>
    <cellStyle name="Беззащитный" xfId="118"/>
    <cellStyle name="Защитный" xfId="119"/>
    <cellStyle name="Обычный 2" xfId="120"/>
    <cellStyle name="Обычный 2 10" xfId="121"/>
    <cellStyle name="Обычный 2 11" xfId="122"/>
    <cellStyle name="Обычный 2 12" xfId="123"/>
    <cellStyle name="Обычный 2 13" xfId="124"/>
    <cellStyle name="Обычный 2 2" xfId="125"/>
    <cellStyle name="Обычный 2 2 2" xfId="126"/>
    <cellStyle name="Обычный 2 3" xfId="127"/>
    <cellStyle name="Обычный 2 4" xfId="128"/>
    <cellStyle name="Обычный 2 4 2" xfId="129"/>
    <cellStyle name="Обычный 2 5" xfId="130"/>
    <cellStyle name="Обычный 2 5 2" xfId="131"/>
    <cellStyle name="Обычный 2 6" xfId="132"/>
    <cellStyle name="Обычный 2 6 2" xfId="133"/>
    <cellStyle name="Обычный 2 7" xfId="134"/>
    <cellStyle name="Обычный 2 7 2" xfId="135"/>
    <cellStyle name="Обычный 2 8" xfId="136"/>
    <cellStyle name="Обычный 2 8 2" xfId="137"/>
    <cellStyle name="Обычный 2 9" xfId="138"/>
    <cellStyle name="Обычный 2_900005052015" xfId="139"/>
    <cellStyle name="Обычный 3" xfId="140"/>
    <cellStyle name="Обычный 3 2" xfId="141"/>
    <cellStyle name="Стиль 1" xfId="142"/>
    <cellStyle name="Финансовый 2" xfId="143"/>
    <cellStyle name="Финансовый 2 2" xfId="144"/>
    <cellStyle name="Финансовый 3" xfId="145"/>
    <cellStyle name="Финансовый 4" xfId="146"/>
    <cellStyle name="Финансовый 4 2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27"/>
  <sheetViews>
    <sheetView zoomScaleNormal="100" workbookViewId="0">
      <selection activeCell="A16" sqref="A16"/>
    </sheetView>
  </sheetViews>
  <sheetFormatPr defaultRowHeight="13.5" x14ac:dyDescent="0.25"/>
  <cols>
    <col min="1" max="1" width="73.28515625" style="1" customWidth="1"/>
    <col min="2" max="2" width="27.5703125" style="2" customWidth="1"/>
    <col min="3" max="3" width="24.5703125" style="2" customWidth="1"/>
    <col min="4" max="4" width="27.85546875" style="2" customWidth="1"/>
    <col min="5" max="5" width="22.42578125" style="2" customWidth="1"/>
    <col min="6" max="6" width="16.28515625" style="2" customWidth="1"/>
    <col min="7" max="7" width="17.28515625" style="2" bestFit="1" customWidth="1"/>
    <col min="8" max="24" width="9.140625" style="2"/>
    <col min="25" max="16384" width="9.140625" style="3"/>
  </cols>
  <sheetData>
    <row r="1" spans="1:24" ht="14.25" customHeight="1" x14ac:dyDescent="0.3">
      <c r="A1" s="144"/>
      <c r="B1" s="144"/>
    </row>
    <row r="2" spans="1:24" ht="21" customHeight="1" x14ac:dyDescent="0.3">
      <c r="B2" s="27" t="s">
        <v>164</v>
      </c>
    </row>
    <row r="3" spans="1:24" ht="19.5" customHeight="1" x14ac:dyDescent="0.3">
      <c r="B3" s="27" t="s">
        <v>26</v>
      </c>
    </row>
    <row r="4" spans="1:24" ht="52.5" customHeight="1" x14ac:dyDescent="0.25">
      <c r="A4" s="143" t="s">
        <v>79</v>
      </c>
      <c r="B4" s="143"/>
    </row>
    <row r="5" spans="1:24" ht="27" customHeight="1" x14ac:dyDescent="0.3">
      <c r="A5" s="4"/>
      <c r="B5" s="16" t="s">
        <v>28</v>
      </c>
    </row>
    <row r="6" spans="1:24" s="32" customFormat="1" ht="40.5" customHeight="1" x14ac:dyDescent="0.2">
      <c r="A6" s="127" t="s">
        <v>0</v>
      </c>
      <c r="B6" s="128" t="s">
        <v>77</v>
      </c>
      <c r="C6" s="30"/>
      <c r="D6" s="126"/>
      <c r="E6" s="106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3" customFormat="1" ht="23.25" customHeight="1" x14ac:dyDescent="0.3">
      <c r="A7" s="129" t="s">
        <v>20</v>
      </c>
      <c r="B7" s="130">
        <f>B9+B45</f>
        <v>160687267.40000004</v>
      </c>
      <c r="C7" s="31"/>
      <c r="D7" s="107"/>
      <c r="E7" s="10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3" customFormat="1" ht="20.25" customHeight="1" x14ac:dyDescent="0.3">
      <c r="A8" s="131" t="s">
        <v>1</v>
      </c>
      <c r="B8" s="132"/>
      <c r="C8" s="31"/>
      <c r="D8" s="34"/>
      <c r="E8" s="10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s="33" customFormat="1" ht="28.5" customHeight="1" x14ac:dyDescent="0.3">
      <c r="A9" s="133" t="s">
        <v>2</v>
      </c>
      <c r="B9" s="130">
        <f>B11+B18</f>
        <v>211254710.80000001</v>
      </c>
      <c r="C9" s="31"/>
      <c r="D9" s="107"/>
      <c r="E9" s="107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33" customFormat="1" ht="16.5" x14ac:dyDescent="0.3">
      <c r="A10" s="131" t="s">
        <v>1</v>
      </c>
      <c r="B10" s="1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s="33" customFormat="1" ht="24.75" customHeight="1" x14ac:dyDescent="0.3">
      <c r="A11" s="133" t="s">
        <v>21</v>
      </c>
      <c r="B11" s="130">
        <f>B13</f>
        <v>144114218.80000001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s="33" customFormat="1" ht="16.5" x14ac:dyDescent="0.3">
      <c r="A12" s="131" t="s">
        <v>1</v>
      </c>
      <c r="B12" s="132"/>
      <c r="C12" s="31"/>
      <c r="D12" s="31"/>
      <c r="E12" s="104"/>
      <c r="F12" s="31"/>
      <c r="G12" s="104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33" customFormat="1" ht="60.75" customHeight="1" x14ac:dyDescent="0.3">
      <c r="A13" s="133" t="s">
        <v>3</v>
      </c>
      <c r="B13" s="134">
        <f>B14</f>
        <v>144114218.80000001</v>
      </c>
      <c r="C13" s="31"/>
      <c r="D13" s="31"/>
      <c r="E13" s="31"/>
      <c r="F13" s="31"/>
      <c r="G13" s="10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33" customFormat="1" ht="21" customHeight="1" x14ac:dyDescent="0.3">
      <c r="A14" s="135" t="s">
        <v>23</v>
      </c>
      <c r="B14" s="136">
        <f>B16+B17</f>
        <v>144114218.80000001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s="33" customFormat="1" ht="21" customHeight="1" x14ac:dyDescent="0.3">
      <c r="A15" s="131" t="s">
        <v>4</v>
      </c>
      <c r="B15" s="1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33" customFormat="1" ht="24.75" customHeight="1" x14ac:dyDescent="0.3">
      <c r="A16" s="137" t="s">
        <v>5</v>
      </c>
      <c r="B16" s="136">
        <f>120000000+25000000</f>
        <v>145000000</v>
      </c>
      <c r="C16" s="31"/>
      <c r="D16" s="31"/>
      <c r="E16" s="105"/>
      <c r="F16" s="31"/>
      <c r="G16" s="10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33" customFormat="1" ht="24" customHeight="1" x14ac:dyDescent="0.3">
      <c r="A17" s="137" t="s">
        <v>6</v>
      </c>
      <c r="B17" s="136">
        <v>-885781.2</v>
      </c>
      <c r="C17" s="31"/>
      <c r="D17" s="10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33" customFormat="1" ht="30" customHeight="1" x14ac:dyDescent="0.3">
      <c r="A18" s="133" t="s">
        <v>25</v>
      </c>
      <c r="B18" s="134">
        <f>B20+B21+B22+B42</f>
        <v>67140492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33" customFormat="1" ht="22.5" customHeight="1" x14ac:dyDescent="0.3">
      <c r="A19" s="131" t="s">
        <v>1</v>
      </c>
      <c r="B19" s="1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33" customFormat="1" ht="46.5" customHeight="1" x14ac:dyDescent="0.3">
      <c r="A20" s="133" t="s">
        <v>78</v>
      </c>
      <c r="B20" s="134">
        <f>45787349.3-920414.6+744315.2</f>
        <v>45611249.899999999</v>
      </c>
      <c r="C20" s="12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33" customFormat="1" ht="34.5" customHeight="1" x14ac:dyDescent="0.3">
      <c r="A21" s="133" t="s">
        <v>24</v>
      </c>
      <c r="B21" s="134">
        <f>-'hav 3-1.1.1'!D8</f>
        <v>-44362675.799999997</v>
      </c>
      <c r="C21" s="120"/>
      <c r="D21" s="10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33" customFormat="1" ht="45.75" customHeight="1" x14ac:dyDescent="0.3">
      <c r="A22" s="133" t="s">
        <v>8</v>
      </c>
      <c r="B22" s="134">
        <f>SUM(B23:B41)</f>
        <v>19785553.900000002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33" customFormat="1" ht="19.5" customHeight="1" x14ac:dyDescent="0.3">
      <c r="A23" s="138" t="s">
        <v>142</v>
      </c>
      <c r="B23" s="136">
        <f>62753.6+6995351.1+682595.2</f>
        <v>7740699.8999999994</v>
      </c>
      <c r="C23" s="12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33" customFormat="1" ht="19.5" customHeight="1" x14ac:dyDescent="0.3">
      <c r="A24" s="138" t="s">
        <v>143</v>
      </c>
      <c r="B24" s="136">
        <f>285876+369823.5+248946.3+449538.6+259922.5+59823.1-0.4</f>
        <v>1673929.6</v>
      </c>
      <c r="C24" s="12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33" customFormat="1" ht="19.5" customHeight="1" x14ac:dyDescent="0.3">
      <c r="A25" s="138" t="s">
        <v>144</v>
      </c>
      <c r="B25" s="136">
        <f>9443+359662.3+180324.5+23687.6</f>
        <v>573117.4</v>
      </c>
      <c r="C25" s="12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33" customFormat="1" ht="19.5" customHeight="1" x14ac:dyDescent="0.3">
      <c r="A26" s="138" t="s">
        <v>145</v>
      </c>
      <c r="B26" s="136">
        <v>850803.7</v>
      </c>
      <c r="C26" s="12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s="33" customFormat="1" ht="19.5" customHeight="1" x14ac:dyDescent="0.3">
      <c r="A27" s="138" t="s">
        <v>146</v>
      </c>
      <c r="B27" s="136">
        <v>332954.40000000002</v>
      </c>
      <c r="C27" s="12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s="33" customFormat="1" ht="19.5" customHeight="1" x14ac:dyDescent="0.3">
      <c r="A28" s="138" t="s">
        <v>147</v>
      </c>
      <c r="B28" s="136">
        <f>44787.2+26839</f>
        <v>71626.2</v>
      </c>
      <c r="C28" s="12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s="33" customFormat="1" ht="19.5" customHeight="1" x14ac:dyDescent="0.3">
      <c r="A29" s="138" t="s">
        <v>148</v>
      </c>
      <c r="B29" s="136">
        <f>221316.7+241436.4+221316.7+73263.5</f>
        <v>757333.3</v>
      </c>
      <c r="C29" s="12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s="33" customFormat="1" ht="19.5" customHeight="1" x14ac:dyDescent="0.3">
      <c r="A30" s="138" t="s">
        <v>149</v>
      </c>
      <c r="B30" s="136">
        <v>61614.6</v>
      </c>
      <c r="C30" s="12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s="33" customFormat="1" ht="19.5" customHeight="1" x14ac:dyDescent="0.3">
      <c r="A31" s="138" t="s">
        <v>150</v>
      </c>
      <c r="B31" s="136">
        <v>8563.2999999999993</v>
      </c>
      <c r="C31" s="12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s="33" customFormat="1" ht="19.5" customHeight="1" x14ac:dyDescent="0.3">
      <c r="A32" s="138" t="s">
        <v>151</v>
      </c>
      <c r="B32" s="136">
        <v>2722.6</v>
      </c>
      <c r="C32" s="12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83" s="125" customFormat="1" ht="19.5" hidden="1" customHeight="1" x14ac:dyDescent="0.3">
      <c r="A33" s="139" t="s">
        <v>152</v>
      </c>
      <c r="B33" s="140">
        <v>0</v>
      </c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83" s="33" customFormat="1" ht="19.5" customHeight="1" x14ac:dyDescent="0.3">
      <c r="A34" s="138" t="s">
        <v>153</v>
      </c>
      <c r="B34" s="136">
        <v>4764.6000000000004</v>
      </c>
      <c r="C34" s="12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83" s="33" customFormat="1" ht="19.5" customHeight="1" x14ac:dyDescent="0.3">
      <c r="A35" s="138" t="s">
        <v>154</v>
      </c>
      <c r="B35" s="136">
        <v>2823809.5</v>
      </c>
      <c r="C35" s="12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83" s="33" customFormat="1" ht="19.5" customHeight="1" x14ac:dyDescent="0.3">
      <c r="A36" s="138" t="s">
        <v>155</v>
      </c>
      <c r="B36" s="136">
        <v>3817066.7</v>
      </c>
      <c r="C36" s="12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83" s="33" customFormat="1" ht="40.5" customHeight="1" x14ac:dyDescent="0.3">
      <c r="A37" s="141" t="s">
        <v>156</v>
      </c>
      <c r="B37" s="136">
        <f>34805.2+46184.2</f>
        <v>80989.399999999994</v>
      </c>
      <c r="C37" s="12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83" s="33" customFormat="1" ht="22.5" customHeight="1" x14ac:dyDescent="0.3">
      <c r="A38" s="141" t="s">
        <v>157</v>
      </c>
      <c r="B38" s="136">
        <f>49720.7+1860.5+144472.1+32124.7</f>
        <v>228178</v>
      </c>
      <c r="C38" s="12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83" s="33" customFormat="1" ht="39" customHeight="1" x14ac:dyDescent="0.3">
      <c r="A39" s="141" t="s">
        <v>158</v>
      </c>
      <c r="B39" s="136">
        <v>70915.3</v>
      </c>
      <c r="C39" s="12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83" s="33" customFormat="1" ht="16.5" x14ac:dyDescent="0.3">
      <c r="A40" s="141" t="s">
        <v>159</v>
      </c>
      <c r="B40" s="136">
        <v>394208.3</v>
      </c>
      <c r="C40" s="12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83" s="33" customFormat="1" ht="16.5" x14ac:dyDescent="0.3">
      <c r="A41" s="141" t="s">
        <v>160</v>
      </c>
      <c r="B41" s="136">
        <v>292257.09999999998</v>
      </c>
      <c r="C41" s="12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83" s="33" customFormat="1" ht="24.75" customHeight="1" x14ac:dyDescent="0.3">
      <c r="A42" s="133" t="s">
        <v>9</v>
      </c>
      <c r="B42" s="134">
        <f>SUM(B43:B44)</f>
        <v>46106364</v>
      </c>
      <c r="C42" s="121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83" s="33" customFormat="1" ht="26.25" customHeight="1" x14ac:dyDescent="0.3">
      <c r="A43" s="137" t="s">
        <v>10</v>
      </c>
      <c r="B43" s="142">
        <v>46529654.299999997</v>
      </c>
      <c r="C43" s="121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</row>
    <row r="44" spans="1:83" s="33" customFormat="1" ht="25.5" customHeight="1" x14ac:dyDescent="0.3">
      <c r="A44" s="137" t="s">
        <v>163</v>
      </c>
      <c r="B44" s="142">
        <v>-423290.3</v>
      </c>
      <c r="C44" s="12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</row>
    <row r="45" spans="1:83" s="33" customFormat="1" ht="28.5" customHeight="1" x14ac:dyDescent="0.3">
      <c r="A45" s="133" t="s">
        <v>11</v>
      </c>
      <c r="B45" s="134">
        <f>B47+B56+B69</f>
        <v>-50567443.399999991</v>
      </c>
      <c r="C45" s="12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83" s="33" customFormat="1" ht="15.75" customHeight="1" x14ac:dyDescent="0.3">
      <c r="A46" s="131" t="s">
        <v>12</v>
      </c>
      <c r="B46" s="136"/>
      <c r="C46" s="12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83" s="33" customFormat="1" ht="24" customHeight="1" x14ac:dyDescent="0.3">
      <c r="A47" s="133" t="s">
        <v>21</v>
      </c>
      <c r="B47" s="134">
        <f>B49+B50+B52</f>
        <v>14324506.600000009</v>
      </c>
      <c r="C47" s="12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83" s="33" customFormat="1" ht="18" customHeight="1" x14ac:dyDescent="0.3">
      <c r="A48" s="131" t="s">
        <v>1</v>
      </c>
      <c r="B48" s="136"/>
      <c r="C48" s="10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s="33" customFormat="1" ht="26.25" customHeight="1" x14ac:dyDescent="0.3">
      <c r="A49" s="133" t="s">
        <v>13</v>
      </c>
      <c r="B49" s="134">
        <v>171778813.5</v>
      </c>
      <c r="C49" s="104"/>
      <c r="D49" s="31"/>
      <c r="E49" s="104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3" customFormat="1" ht="30" customHeight="1" x14ac:dyDescent="0.3">
      <c r="A50" s="133" t="s">
        <v>7</v>
      </c>
      <c r="B50" s="134">
        <f>B51</f>
        <v>-110924652.59999999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3" customFormat="1" ht="21.75" customHeight="1" x14ac:dyDescent="0.3">
      <c r="A51" s="135" t="s">
        <v>23</v>
      </c>
      <c r="B51" s="136">
        <v>-110924652.59999999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3" customFormat="1" ht="54.75" customHeight="1" x14ac:dyDescent="0.3">
      <c r="A52" s="133" t="s">
        <v>136</v>
      </c>
      <c r="B52" s="134">
        <f>B53</f>
        <v>-46529654.299999997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3" customFormat="1" ht="21.75" customHeight="1" x14ac:dyDescent="0.3">
      <c r="A53" s="135" t="s">
        <v>23</v>
      </c>
      <c r="B53" s="136">
        <f>B55</f>
        <v>-46529654.299999997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3" customFormat="1" ht="21.75" customHeight="1" x14ac:dyDescent="0.3">
      <c r="A54" s="135" t="s">
        <v>1</v>
      </c>
      <c r="B54" s="13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3" customFormat="1" ht="21.75" customHeight="1" x14ac:dyDescent="0.3">
      <c r="A55" s="135" t="s">
        <v>141</v>
      </c>
      <c r="B55" s="136">
        <v>-46529654.299999997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3" customFormat="1" ht="27.75" customHeight="1" x14ac:dyDescent="0.3">
      <c r="A56" s="133" t="s">
        <v>22</v>
      </c>
      <c r="B56" s="134">
        <f>B58+B62+B65</f>
        <v>-64891950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3" customFormat="1" ht="19.5" customHeight="1" x14ac:dyDescent="0.3">
      <c r="A57" s="131" t="s">
        <v>1</v>
      </c>
      <c r="B57" s="13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3" customFormat="1" ht="24" customHeight="1" x14ac:dyDescent="0.3">
      <c r="A58" s="133" t="s">
        <v>14</v>
      </c>
      <c r="B58" s="134">
        <f>B61</f>
        <v>-64949399.200000003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3" customFormat="1" ht="22.5" customHeight="1" x14ac:dyDescent="0.3">
      <c r="A59" s="135" t="s">
        <v>23</v>
      </c>
      <c r="B59" s="136">
        <f>B58</f>
        <v>-64949399.200000003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3" customFormat="1" ht="18" customHeight="1" x14ac:dyDescent="0.3">
      <c r="A60" s="131" t="s">
        <v>4</v>
      </c>
      <c r="B60" s="13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3" customFormat="1" ht="25.5" customHeight="1" x14ac:dyDescent="0.3">
      <c r="A61" s="137" t="s">
        <v>27</v>
      </c>
      <c r="B61" s="136">
        <v>-64949399.200000003</v>
      </c>
      <c r="C61" s="10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3" customFormat="1" ht="45.75" customHeight="1" x14ac:dyDescent="0.3">
      <c r="A62" s="133" t="s">
        <v>15</v>
      </c>
      <c r="B62" s="134">
        <f>B64</f>
        <v>784449.2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3" customFormat="1" ht="23.25" customHeight="1" x14ac:dyDescent="0.3">
      <c r="A63" s="131" t="s">
        <v>4</v>
      </c>
      <c r="B63" s="13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3" customFormat="1" ht="25.5" customHeight="1" x14ac:dyDescent="0.3">
      <c r="A64" s="137" t="s">
        <v>16</v>
      </c>
      <c r="B64" s="136">
        <v>784449.2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3" customFormat="1" ht="38.25" customHeight="1" x14ac:dyDescent="0.3">
      <c r="A65" s="133" t="s">
        <v>17</v>
      </c>
      <c r="B65" s="134">
        <f>B68</f>
        <v>-727000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3" customFormat="1" ht="23.25" customHeight="1" x14ac:dyDescent="0.3">
      <c r="A66" s="135" t="s">
        <v>23</v>
      </c>
      <c r="B66" s="136">
        <f>B65</f>
        <v>-727000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3" customFormat="1" ht="16.5" x14ac:dyDescent="0.3">
      <c r="A67" s="131" t="s">
        <v>4</v>
      </c>
      <c r="B67" s="13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3" customFormat="1" ht="47.25" customHeight="1" x14ac:dyDescent="0.3">
      <c r="A68" s="137" t="s">
        <v>18</v>
      </c>
      <c r="B68" s="136">
        <v>-727000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5" customFormat="1" ht="21" hidden="1" customHeight="1" thickBot="1" x14ac:dyDescent="0.3">
      <c r="A69" s="10" t="s">
        <v>19</v>
      </c>
      <c r="B69" s="11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8" customFormat="1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8" customFormat="1" x14ac:dyDescent="0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8" customForma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8" customFormat="1" x14ac:dyDescent="0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s="8" customFormat="1" x14ac:dyDescent="0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8" customFormat="1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8" customFormat="1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8" customFormat="1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8" customFormat="1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8" customFormat="1" x14ac:dyDescent="0.2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8" customFormat="1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8" customFormat="1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x14ac:dyDescent="0.25">
      <c r="A82" s="9"/>
    </row>
    <row r="83" spans="1:24" x14ac:dyDescent="0.25">
      <c r="A83" s="9"/>
    </row>
    <row r="84" spans="1:24" x14ac:dyDescent="0.25">
      <c r="A84" s="9"/>
    </row>
    <row r="85" spans="1:24" x14ac:dyDescent="0.25">
      <c r="A85" s="9"/>
    </row>
    <row r="86" spans="1:24" x14ac:dyDescent="0.25">
      <c r="A86" s="9"/>
    </row>
    <row r="87" spans="1:24" x14ac:dyDescent="0.25">
      <c r="A87" s="9"/>
    </row>
    <row r="88" spans="1:24" x14ac:dyDescent="0.25">
      <c r="A88" s="9"/>
    </row>
    <row r="89" spans="1:24" x14ac:dyDescent="0.25">
      <c r="A89" s="9"/>
    </row>
    <row r="90" spans="1:24" x14ac:dyDescent="0.25">
      <c r="A90" s="9"/>
    </row>
    <row r="91" spans="1:24" x14ac:dyDescent="0.25">
      <c r="A91" s="9"/>
    </row>
    <row r="92" spans="1:24" x14ac:dyDescent="0.25">
      <c r="A92" s="9"/>
    </row>
    <row r="93" spans="1:24" x14ac:dyDescent="0.25">
      <c r="A93" s="9"/>
    </row>
    <row r="94" spans="1:24" x14ac:dyDescent="0.25">
      <c r="A94" s="9"/>
    </row>
    <row r="95" spans="1:24" x14ac:dyDescent="0.25">
      <c r="A95" s="9"/>
    </row>
    <row r="96" spans="1:24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</sheetData>
  <mergeCells count="2">
    <mergeCell ref="A4:B4"/>
    <mergeCell ref="A1:B1"/>
  </mergeCells>
  <phoneticPr fontId="0" type="noConversion"/>
  <pageMargins left="0.41" right="0.27559055118110198" top="0.36" bottom="0.51" header="0.196850393700787" footer="0.196850393700787"/>
  <pageSetup paperSize="9" scale="90" firstPageNumber="280" orientation="portrait" useFirstPageNumber="1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zoomScale="85" zoomScaleNormal="85" workbookViewId="0">
      <selection activeCell="D25" sqref="D25:D26"/>
    </sheetView>
  </sheetViews>
  <sheetFormatPr defaultRowHeight="16.5" x14ac:dyDescent="0.3"/>
  <cols>
    <col min="1" max="1" width="2.140625" style="12" customWidth="1"/>
    <col min="2" max="2" width="13.85546875" style="14" customWidth="1"/>
    <col min="3" max="3" width="16" style="14" customWidth="1"/>
    <col min="4" max="4" width="74.85546875" style="14" customWidth="1"/>
    <col min="5" max="5" width="22.140625" style="14" customWidth="1"/>
    <col min="6" max="6" width="21" style="88" customWidth="1"/>
    <col min="7" max="7" width="20.85546875" style="88" customWidth="1"/>
    <col min="8" max="8" width="25.42578125" style="88" customWidth="1"/>
    <col min="9" max="9" width="28.5703125" style="88" customWidth="1"/>
    <col min="10" max="10" width="22.85546875" style="88" customWidth="1"/>
    <col min="11" max="12" width="16.7109375" style="88" customWidth="1"/>
    <col min="13" max="13" width="16.7109375" style="14" customWidth="1"/>
    <col min="14" max="16384" width="9.140625" style="14"/>
  </cols>
  <sheetData>
    <row r="1" spans="2:13" ht="21.75" customHeight="1" x14ac:dyDescent="0.3">
      <c r="B1" s="13"/>
      <c r="E1" s="15" t="s">
        <v>164</v>
      </c>
    </row>
    <row r="2" spans="2:13" ht="18.75" customHeight="1" x14ac:dyDescent="0.3">
      <c r="B2" s="13"/>
      <c r="E2" s="15" t="s">
        <v>80</v>
      </c>
    </row>
    <row r="3" spans="2:13" ht="62.25" customHeight="1" x14ac:dyDescent="0.3">
      <c r="B3" s="145" t="s">
        <v>129</v>
      </c>
      <c r="C3" s="145"/>
      <c r="D3" s="145"/>
      <c r="E3" s="145"/>
    </row>
    <row r="4" spans="2:13" x14ac:dyDescent="0.3">
      <c r="B4" s="13"/>
    </row>
    <row r="5" spans="2:13" ht="21.75" customHeight="1" thickBot="1" x14ac:dyDescent="0.35">
      <c r="B5" s="13"/>
      <c r="E5" s="16" t="s">
        <v>28</v>
      </c>
    </row>
    <row r="6" spans="2:13" ht="32.25" customHeight="1" x14ac:dyDescent="0.3">
      <c r="B6" s="149" t="s">
        <v>29</v>
      </c>
      <c r="C6" s="150"/>
      <c r="D6" s="151" t="s">
        <v>30</v>
      </c>
      <c r="E6" s="166" t="s">
        <v>77</v>
      </c>
    </row>
    <row r="7" spans="2:13" ht="25.5" customHeight="1" x14ac:dyDescent="0.3">
      <c r="B7" s="17" t="s">
        <v>31</v>
      </c>
      <c r="C7" s="18" t="s">
        <v>32</v>
      </c>
      <c r="D7" s="152"/>
      <c r="E7" s="167"/>
    </row>
    <row r="8" spans="2:13" ht="38.25" customHeight="1" thickBot="1" x14ac:dyDescent="0.35">
      <c r="B8" s="19"/>
      <c r="C8" s="20"/>
      <c r="D8" s="21" t="s">
        <v>33</v>
      </c>
      <c r="E8" s="29">
        <f>E10+E23+E55+E64+E80+E96</f>
        <v>268379163.09999999</v>
      </c>
      <c r="I8" s="89"/>
      <c r="K8" s="90"/>
      <c r="L8" s="90"/>
      <c r="M8" s="22"/>
    </row>
    <row r="9" spans="2:13" s="22" customFormat="1" ht="33.75" customHeight="1" thickBot="1" x14ac:dyDescent="0.35">
      <c r="B9" s="156"/>
      <c r="C9" s="156"/>
      <c r="D9" s="23" t="s">
        <v>23</v>
      </c>
      <c r="E9" s="24"/>
      <c r="F9" s="90"/>
      <c r="G9" s="90"/>
      <c r="H9" s="90"/>
      <c r="I9" s="90"/>
      <c r="J9" s="90"/>
      <c r="K9" s="90"/>
      <c r="L9" s="90"/>
    </row>
    <row r="10" spans="2:13" s="22" customFormat="1" ht="32.25" customHeight="1" x14ac:dyDescent="0.3">
      <c r="B10" s="157">
        <v>1210</v>
      </c>
      <c r="C10" s="159"/>
      <c r="D10" s="153" t="s">
        <v>59</v>
      </c>
      <c r="E10" s="168">
        <f>E17</f>
        <v>64949399.200000003</v>
      </c>
      <c r="F10" s="90"/>
      <c r="G10" s="90"/>
      <c r="H10" s="90"/>
      <c r="I10" s="90"/>
      <c r="J10" s="90"/>
      <c r="K10" s="90"/>
      <c r="L10" s="90"/>
    </row>
    <row r="11" spans="2:13" s="22" customFormat="1" x14ac:dyDescent="0.3">
      <c r="B11" s="158"/>
      <c r="C11" s="160"/>
      <c r="D11" s="154"/>
      <c r="E11" s="169"/>
      <c r="F11" s="90"/>
      <c r="G11" s="90"/>
      <c r="H11" s="90"/>
      <c r="I11" s="90"/>
      <c r="J11" s="90"/>
      <c r="K11" s="90"/>
      <c r="L11" s="90"/>
    </row>
    <row r="12" spans="2:13" s="22" customFormat="1" ht="24" customHeight="1" x14ac:dyDescent="0.3">
      <c r="B12" s="158"/>
      <c r="C12" s="160"/>
      <c r="D12" s="155" t="s">
        <v>60</v>
      </c>
      <c r="E12" s="169"/>
      <c r="F12" s="90"/>
      <c r="G12" s="90"/>
      <c r="H12" s="90"/>
      <c r="I12" s="90"/>
      <c r="J12" s="90"/>
      <c r="K12" s="90"/>
      <c r="L12" s="90"/>
    </row>
    <row r="13" spans="2:13" s="22" customFormat="1" x14ac:dyDescent="0.3">
      <c r="B13" s="158"/>
      <c r="C13" s="160"/>
      <c r="D13" s="154"/>
      <c r="E13" s="169"/>
      <c r="F13" s="90"/>
      <c r="G13" s="90"/>
      <c r="H13" s="90"/>
      <c r="I13" s="90"/>
      <c r="J13" s="90"/>
      <c r="K13" s="90"/>
      <c r="L13" s="90"/>
    </row>
    <row r="14" spans="2:13" s="22" customFormat="1" ht="32.25" customHeight="1" x14ac:dyDescent="0.3">
      <c r="B14" s="158"/>
      <c r="C14" s="160"/>
      <c r="D14" s="155" t="s">
        <v>61</v>
      </c>
      <c r="E14" s="169"/>
      <c r="F14" s="90"/>
      <c r="G14" s="90"/>
      <c r="H14" s="90"/>
      <c r="I14" s="90"/>
      <c r="J14" s="90"/>
      <c r="K14" s="90"/>
      <c r="L14" s="90"/>
    </row>
    <row r="15" spans="2:13" s="22" customFormat="1" ht="32.25" customHeight="1" x14ac:dyDescent="0.3">
      <c r="B15" s="158"/>
      <c r="C15" s="161"/>
      <c r="D15" s="154"/>
      <c r="E15" s="170"/>
      <c r="F15" s="90"/>
      <c r="G15" s="90"/>
      <c r="H15" s="90"/>
      <c r="I15" s="90"/>
      <c r="J15" s="90"/>
      <c r="K15" s="90"/>
      <c r="L15" s="90"/>
    </row>
    <row r="16" spans="2:13" ht="29.25" customHeight="1" x14ac:dyDescent="0.3">
      <c r="B16" s="146" t="s">
        <v>38</v>
      </c>
      <c r="C16" s="147"/>
      <c r="D16" s="147"/>
      <c r="E16" s="148"/>
    </row>
    <row r="17" spans="1:12" ht="26.25" customHeight="1" x14ac:dyDescent="0.3">
      <c r="B17" s="158"/>
      <c r="C17" s="164">
        <v>42001</v>
      </c>
      <c r="D17" s="155" t="s">
        <v>62</v>
      </c>
      <c r="E17" s="171">
        <f>-'hav 3-1'!B61</f>
        <v>64949399.200000003</v>
      </c>
    </row>
    <row r="18" spans="1:12" ht="21" customHeight="1" x14ac:dyDescent="0.3">
      <c r="B18" s="158"/>
      <c r="C18" s="165"/>
      <c r="D18" s="154"/>
      <c r="E18" s="172"/>
    </row>
    <row r="19" spans="1:12" ht="24.75" customHeight="1" x14ac:dyDescent="0.3">
      <c r="B19" s="158"/>
      <c r="C19" s="165"/>
      <c r="D19" s="155" t="s">
        <v>63</v>
      </c>
      <c r="E19" s="172"/>
    </row>
    <row r="20" spans="1:12" ht="33.75" customHeight="1" x14ac:dyDescent="0.3">
      <c r="B20" s="158"/>
      <c r="C20" s="165"/>
      <c r="D20" s="154"/>
      <c r="E20" s="172"/>
    </row>
    <row r="21" spans="1:12" ht="23.25" customHeight="1" x14ac:dyDescent="0.3">
      <c r="B21" s="158"/>
      <c r="C21" s="165"/>
      <c r="D21" s="162" t="s">
        <v>64</v>
      </c>
      <c r="E21" s="172"/>
    </row>
    <row r="22" spans="1:12" ht="23.25" customHeight="1" x14ac:dyDescent="0.3">
      <c r="B22" s="158"/>
      <c r="C22" s="165"/>
      <c r="D22" s="163"/>
      <c r="E22" s="172"/>
    </row>
    <row r="23" spans="1:12" ht="29.25" customHeight="1" x14ac:dyDescent="0.3">
      <c r="B23" s="158">
        <v>1211</v>
      </c>
      <c r="C23" s="173"/>
      <c r="D23" s="178" t="s">
        <v>65</v>
      </c>
      <c r="E23" s="181">
        <f>E30+E36+E42+E48</f>
        <v>159067088.09999999</v>
      </c>
    </row>
    <row r="24" spans="1:12" x14ac:dyDescent="0.3">
      <c r="B24" s="158"/>
      <c r="C24" s="173"/>
      <c r="D24" s="179"/>
      <c r="E24" s="169"/>
    </row>
    <row r="25" spans="1:12" ht="27" customHeight="1" x14ac:dyDescent="0.3">
      <c r="B25" s="158"/>
      <c r="C25" s="173"/>
      <c r="D25" s="180" t="s">
        <v>66</v>
      </c>
      <c r="E25" s="169"/>
    </row>
    <row r="26" spans="1:12" ht="41.25" customHeight="1" x14ac:dyDescent="0.3">
      <c r="B26" s="158"/>
      <c r="C26" s="173"/>
      <c r="D26" s="154"/>
      <c r="E26" s="169"/>
    </row>
    <row r="27" spans="1:12" ht="23.25" customHeight="1" x14ac:dyDescent="0.3">
      <c r="B27" s="158"/>
      <c r="C27" s="173"/>
      <c r="D27" s="155" t="s">
        <v>67</v>
      </c>
      <c r="E27" s="169"/>
    </row>
    <row r="28" spans="1:12" ht="36" customHeight="1" x14ac:dyDescent="0.3">
      <c r="B28" s="158"/>
      <c r="C28" s="173"/>
      <c r="D28" s="154"/>
      <c r="E28" s="170"/>
    </row>
    <row r="29" spans="1:12" ht="31.5" customHeight="1" x14ac:dyDescent="0.3">
      <c r="B29" s="146" t="s">
        <v>38</v>
      </c>
      <c r="C29" s="147"/>
      <c r="D29" s="147"/>
      <c r="E29" s="148"/>
    </row>
    <row r="30" spans="1:12" s="26" customFormat="1" ht="23.25" customHeight="1" x14ac:dyDescent="0.3">
      <c r="A30" s="25"/>
      <c r="B30" s="174"/>
      <c r="C30" s="164">
        <v>43001</v>
      </c>
      <c r="D30" s="155" t="s">
        <v>68</v>
      </c>
      <c r="E30" s="171">
        <f>-'hav 3-1'!B51</f>
        <v>110924652.59999999</v>
      </c>
      <c r="F30" s="88"/>
      <c r="G30" s="88"/>
      <c r="H30" s="88"/>
      <c r="I30" s="91"/>
      <c r="J30" s="91"/>
      <c r="K30" s="91"/>
      <c r="L30" s="91"/>
    </row>
    <row r="31" spans="1:12" s="26" customFormat="1" ht="30.75" customHeight="1" x14ac:dyDescent="0.3">
      <c r="A31" s="25"/>
      <c r="B31" s="174"/>
      <c r="C31" s="165"/>
      <c r="D31" s="154"/>
      <c r="E31" s="172"/>
      <c r="F31" s="88"/>
      <c r="G31" s="88"/>
      <c r="H31" s="88"/>
      <c r="I31" s="91"/>
      <c r="J31" s="91"/>
      <c r="K31" s="91"/>
      <c r="L31" s="91"/>
    </row>
    <row r="32" spans="1:12" s="26" customFormat="1" ht="24.75" customHeight="1" x14ac:dyDescent="0.3">
      <c r="A32" s="25"/>
      <c r="B32" s="174"/>
      <c r="C32" s="165"/>
      <c r="D32" s="155" t="s">
        <v>69</v>
      </c>
      <c r="E32" s="172"/>
      <c r="F32" s="88"/>
      <c r="G32" s="88"/>
      <c r="H32" s="88"/>
      <c r="I32" s="91"/>
      <c r="J32" s="91"/>
      <c r="K32" s="91"/>
      <c r="L32" s="91"/>
    </row>
    <row r="33" spans="1:12" s="26" customFormat="1" ht="51" customHeight="1" x14ac:dyDescent="0.3">
      <c r="A33" s="25"/>
      <c r="B33" s="174"/>
      <c r="C33" s="165"/>
      <c r="D33" s="154"/>
      <c r="E33" s="172"/>
      <c r="F33" s="88"/>
      <c r="G33" s="88"/>
      <c r="H33" s="88"/>
      <c r="I33" s="91"/>
      <c r="J33" s="91"/>
      <c r="K33" s="91"/>
      <c r="L33" s="91"/>
    </row>
    <row r="34" spans="1:12" s="26" customFormat="1" ht="26.25" customHeight="1" x14ac:dyDescent="0.3">
      <c r="A34" s="25"/>
      <c r="B34" s="174"/>
      <c r="C34" s="165"/>
      <c r="D34" s="155" t="s">
        <v>70</v>
      </c>
      <c r="E34" s="172"/>
      <c r="F34" s="88"/>
      <c r="G34" s="88"/>
      <c r="H34" s="88"/>
      <c r="I34" s="91"/>
      <c r="J34" s="91"/>
      <c r="K34" s="91"/>
      <c r="L34" s="91"/>
    </row>
    <row r="35" spans="1:12" s="26" customFormat="1" ht="19.5" customHeight="1" x14ac:dyDescent="0.3">
      <c r="A35" s="25"/>
      <c r="B35" s="174"/>
      <c r="C35" s="175"/>
      <c r="D35" s="154"/>
      <c r="E35" s="172"/>
      <c r="F35" s="88"/>
      <c r="G35" s="88"/>
      <c r="H35" s="88"/>
      <c r="I35" s="91"/>
      <c r="J35" s="91"/>
      <c r="K35" s="91"/>
      <c r="L35" s="91"/>
    </row>
    <row r="36" spans="1:12" ht="9.75" customHeight="1" x14ac:dyDescent="0.3">
      <c r="B36" s="158"/>
      <c r="C36" s="164">
        <v>44001</v>
      </c>
      <c r="D36" s="155" t="s">
        <v>71</v>
      </c>
      <c r="E36" s="171">
        <f>-'hav 3-1'!B65</f>
        <v>727000</v>
      </c>
    </row>
    <row r="37" spans="1:12" ht="63.75" customHeight="1" x14ac:dyDescent="0.3">
      <c r="B37" s="158"/>
      <c r="C37" s="165"/>
      <c r="D37" s="154"/>
      <c r="E37" s="172"/>
    </row>
    <row r="38" spans="1:12" ht="27" customHeight="1" x14ac:dyDescent="0.3">
      <c r="B38" s="158"/>
      <c r="C38" s="165"/>
      <c r="D38" s="155" t="s">
        <v>76</v>
      </c>
      <c r="E38" s="172"/>
    </row>
    <row r="39" spans="1:12" ht="78.75" customHeight="1" x14ac:dyDescent="0.3">
      <c r="B39" s="191"/>
      <c r="C39" s="185"/>
      <c r="D39" s="154"/>
      <c r="E39" s="172"/>
    </row>
    <row r="40" spans="1:12" ht="23.25" customHeight="1" x14ac:dyDescent="0.3">
      <c r="B40" s="191"/>
      <c r="C40" s="185"/>
      <c r="D40" s="155" t="s">
        <v>72</v>
      </c>
      <c r="E40" s="172"/>
    </row>
    <row r="41" spans="1:12" ht="24" customHeight="1" x14ac:dyDescent="0.3">
      <c r="B41" s="193"/>
      <c r="C41" s="188"/>
      <c r="D41" s="154"/>
      <c r="E41" s="194"/>
    </row>
    <row r="42" spans="1:12" ht="24" customHeight="1" x14ac:dyDescent="0.3">
      <c r="B42" s="190"/>
      <c r="C42" s="184">
        <v>45001</v>
      </c>
      <c r="D42" s="182" t="s">
        <v>73</v>
      </c>
      <c r="E42" s="171">
        <f>-'hav 3-1'!B17</f>
        <v>885781.2</v>
      </c>
    </row>
    <row r="43" spans="1:12" ht="21.75" customHeight="1" x14ac:dyDescent="0.3">
      <c r="B43" s="191"/>
      <c r="C43" s="185"/>
      <c r="D43" s="154"/>
      <c r="E43" s="172"/>
    </row>
    <row r="44" spans="1:12" ht="22.5" customHeight="1" x14ac:dyDescent="0.3">
      <c r="B44" s="191"/>
      <c r="C44" s="185"/>
      <c r="D44" s="182" t="s">
        <v>74</v>
      </c>
      <c r="E44" s="172"/>
    </row>
    <row r="45" spans="1:12" ht="36" customHeight="1" x14ac:dyDescent="0.3">
      <c r="B45" s="191"/>
      <c r="C45" s="185"/>
      <c r="D45" s="154"/>
      <c r="E45" s="172"/>
    </row>
    <row r="46" spans="1:12" ht="16.149999999999999" customHeight="1" x14ac:dyDescent="0.3">
      <c r="B46" s="191"/>
      <c r="C46" s="185"/>
      <c r="D46" s="155" t="s">
        <v>75</v>
      </c>
      <c r="E46" s="172"/>
    </row>
    <row r="47" spans="1:12" ht="33.75" customHeight="1" thickBot="1" x14ac:dyDescent="0.35">
      <c r="B47" s="192"/>
      <c r="C47" s="186"/>
      <c r="D47" s="183"/>
      <c r="E47" s="189"/>
    </row>
    <row r="48" spans="1:12" s="98" customFormat="1" ht="24" customHeight="1" x14ac:dyDescent="0.3">
      <c r="A48" s="12"/>
      <c r="B48" s="190"/>
      <c r="C48" s="184">
        <v>46001</v>
      </c>
      <c r="D48" s="182" t="s">
        <v>137</v>
      </c>
      <c r="E48" s="171">
        <f>-'hav 3-1'!B55</f>
        <v>46529654.299999997</v>
      </c>
      <c r="F48" s="88"/>
      <c r="G48" s="88"/>
      <c r="H48" s="88"/>
      <c r="I48" s="88"/>
      <c r="J48" s="88"/>
      <c r="K48" s="88"/>
      <c r="L48" s="88"/>
    </row>
    <row r="49" spans="1:12" s="98" customFormat="1" ht="21.75" customHeight="1" x14ac:dyDescent="0.3">
      <c r="A49" s="12"/>
      <c r="B49" s="191"/>
      <c r="C49" s="185"/>
      <c r="D49" s="154"/>
      <c r="E49" s="172"/>
      <c r="F49" s="88"/>
      <c r="G49" s="88"/>
      <c r="H49" s="88"/>
      <c r="I49" s="88"/>
      <c r="J49" s="88"/>
      <c r="K49" s="88"/>
      <c r="L49" s="88"/>
    </row>
    <row r="50" spans="1:12" s="98" customFormat="1" ht="22.5" customHeight="1" x14ac:dyDescent="0.3">
      <c r="A50" s="12"/>
      <c r="B50" s="191"/>
      <c r="C50" s="185"/>
      <c r="D50" s="182" t="s">
        <v>138</v>
      </c>
      <c r="E50" s="172"/>
      <c r="F50" s="88"/>
      <c r="G50" s="88"/>
      <c r="H50" s="88"/>
      <c r="I50" s="88"/>
      <c r="J50" s="88"/>
      <c r="K50" s="88"/>
      <c r="L50" s="88"/>
    </row>
    <row r="51" spans="1:12" s="98" customFormat="1" ht="36" customHeight="1" x14ac:dyDescent="0.3">
      <c r="A51" s="12"/>
      <c r="B51" s="191"/>
      <c r="C51" s="185"/>
      <c r="D51" s="154"/>
      <c r="E51" s="172"/>
      <c r="F51" s="88"/>
      <c r="G51" s="88"/>
      <c r="H51" s="88"/>
      <c r="I51" s="88"/>
      <c r="J51" s="88"/>
      <c r="K51" s="88"/>
      <c r="L51" s="88"/>
    </row>
    <row r="52" spans="1:12" s="98" customFormat="1" ht="16.149999999999999" customHeight="1" x14ac:dyDescent="0.3">
      <c r="A52" s="12"/>
      <c r="B52" s="191"/>
      <c r="C52" s="185"/>
      <c r="D52" s="155" t="s">
        <v>139</v>
      </c>
      <c r="E52" s="172"/>
      <c r="F52" s="88"/>
      <c r="G52" s="88"/>
      <c r="H52" s="88"/>
      <c r="I52" s="88"/>
      <c r="J52" s="88"/>
      <c r="K52" s="88"/>
      <c r="L52" s="88"/>
    </row>
    <row r="53" spans="1:12" s="98" customFormat="1" ht="33.75" customHeight="1" thickBot="1" x14ac:dyDescent="0.35">
      <c r="A53" s="12"/>
      <c r="B53" s="192"/>
      <c r="C53" s="186"/>
      <c r="D53" s="183"/>
      <c r="E53" s="189"/>
      <c r="F53" s="88"/>
      <c r="G53" s="88"/>
      <c r="H53" s="88"/>
      <c r="I53" s="88"/>
      <c r="J53" s="88"/>
      <c r="K53" s="88"/>
      <c r="L53" s="88"/>
    </row>
    <row r="54" spans="1:12" s="22" customFormat="1" ht="30.75" customHeight="1" thickBot="1" x14ac:dyDescent="0.35">
      <c r="B54" s="187"/>
      <c r="C54" s="187"/>
      <c r="D54" s="79" t="s">
        <v>134</v>
      </c>
      <c r="E54" s="80"/>
      <c r="I54" s="90"/>
    </row>
    <row r="55" spans="1:12" s="22" customFormat="1" ht="42.75" customHeight="1" x14ac:dyDescent="0.3">
      <c r="B55" s="207" t="s">
        <v>34</v>
      </c>
      <c r="C55" s="209"/>
      <c r="D55" s="81" t="s">
        <v>35</v>
      </c>
      <c r="E55" s="176">
        <f>E59</f>
        <v>1191150</v>
      </c>
    </row>
    <row r="56" spans="1:12" s="22" customFormat="1" ht="106.5" customHeight="1" x14ac:dyDescent="0.3">
      <c r="B56" s="196"/>
      <c r="C56" s="198"/>
      <c r="D56" s="82" t="s">
        <v>36</v>
      </c>
      <c r="E56" s="177"/>
    </row>
    <row r="57" spans="1:12" s="22" customFormat="1" ht="54.75" customHeight="1" x14ac:dyDescent="0.3">
      <c r="B57" s="208"/>
      <c r="C57" s="198"/>
      <c r="D57" s="83" t="s">
        <v>37</v>
      </c>
      <c r="E57" s="177"/>
    </row>
    <row r="58" spans="1:12" s="22" customFormat="1" ht="30" customHeight="1" x14ac:dyDescent="0.3">
      <c r="B58" s="146" t="s">
        <v>38</v>
      </c>
      <c r="C58" s="147"/>
      <c r="D58" s="147"/>
      <c r="E58" s="148"/>
    </row>
    <row r="59" spans="1:12" s="22" customFormat="1" ht="103.5" customHeight="1" x14ac:dyDescent="0.3">
      <c r="B59" s="195"/>
      <c r="C59" s="198" t="s">
        <v>39</v>
      </c>
      <c r="D59" s="84" t="s">
        <v>40</v>
      </c>
      <c r="E59" s="177">
        <v>1191150</v>
      </c>
    </row>
    <row r="60" spans="1:12" s="22" customFormat="1" ht="47.25" customHeight="1" x14ac:dyDescent="0.3">
      <c r="B60" s="196"/>
      <c r="C60" s="198"/>
      <c r="D60" s="82" t="s">
        <v>41</v>
      </c>
      <c r="E60" s="177"/>
    </row>
    <row r="61" spans="1:12" s="22" customFormat="1" ht="27" customHeight="1" x14ac:dyDescent="0.3">
      <c r="B61" s="196"/>
      <c r="C61" s="198"/>
      <c r="D61" s="85" t="s">
        <v>42</v>
      </c>
      <c r="E61" s="177"/>
    </row>
    <row r="62" spans="1:12" s="22" customFormat="1" ht="32.25" customHeight="1" thickBot="1" x14ac:dyDescent="0.35">
      <c r="B62" s="197"/>
      <c r="C62" s="199"/>
      <c r="D62" s="86" t="s">
        <v>43</v>
      </c>
      <c r="E62" s="204"/>
    </row>
    <row r="63" spans="1:12" s="22" customFormat="1" ht="45.75" customHeight="1" thickBot="1" x14ac:dyDescent="0.35">
      <c r="B63" s="156"/>
      <c r="C63" s="156"/>
      <c r="D63" s="23" t="s">
        <v>135</v>
      </c>
      <c r="E63" s="24"/>
    </row>
    <row r="64" spans="1:12" s="22" customFormat="1" ht="44.25" customHeight="1" x14ac:dyDescent="0.3">
      <c r="B64" s="195" t="s">
        <v>102</v>
      </c>
      <c r="C64" s="198"/>
      <c r="D64" s="84" t="s">
        <v>103</v>
      </c>
      <c r="E64" s="177">
        <f>E68+E72+E76</f>
        <v>8869093.6000000015</v>
      </c>
    </row>
    <row r="65" spans="2:5" s="22" customFormat="1" ht="56.25" customHeight="1" x14ac:dyDescent="0.3">
      <c r="B65" s="196"/>
      <c r="C65" s="198"/>
      <c r="D65" s="82" t="s">
        <v>104</v>
      </c>
      <c r="E65" s="177"/>
    </row>
    <row r="66" spans="2:5" s="22" customFormat="1" ht="56.25" customHeight="1" x14ac:dyDescent="0.3">
      <c r="B66" s="196"/>
      <c r="C66" s="201"/>
      <c r="D66" s="84" t="s">
        <v>105</v>
      </c>
      <c r="E66" s="203"/>
    </row>
    <row r="67" spans="2:5" s="22" customFormat="1" ht="38.25" customHeight="1" x14ac:dyDescent="0.3">
      <c r="B67" s="146" t="s">
        <v>38</v>
      </c>
      <c r="C67" s="147"/>
      <c r="D67" s="147"/>
      <c r="E67" s="148"/>
    </row>
    <row r="68" spans="2:5" s="22" customFormat="1" ht="114.75" customHeight="1" x14ac:dyDescent="0.3">
      <c r="B68" s="196"/>
      <c r="C68" s="200" t="s">
        <v>39</v>
      </c>
      <c r="D68" s="84" t="s">
        <v>106</v>
      </c>
      <c r="E68" s="202">
        <v>2670528.2000000002</v>
      </c>
    </row>
    <row r="69" spans="2:5" s="22" customFormat="1" ht="63.75" customHeight="1" x14ac:dyDescent="0.3">
      <c r="B69" s="196"/>
      <c r="C69" s="198"/>
      <c r="D69" s="84" t="s">
        <v>107</v>
      </c>
      <c r="E69" s="177"/>
    </row>
    <row r="70" spans="2:5" s="22" customFormat="1" ht="30" customHeight="1" x14ac:dyDescent="0.3">
      <c r="B70" s="196"/>
      <c r="C70" s="198"/>
      <c r="D70" s="87" t="s">
        <v>42</v>
      </c>
      <c r="E70" s="177"/>
    </row>
    <row r="71" spans="2:5" s="22" customFormat="1" ht="24.75" customHeight="1" x14ac:dyDescent="0.3">
      <c r="B71" s="196"/>
      <c r="C71" s="201"/>
      <c r="D71" s="84" t="s">
        <v>43</v>
      </c>
      <c r="E71" s="203"/>
    </row>
    <row r="72" spans="2:5" s="22" customFormat="1" ht="89.25" customHeight="1" x14ac:dyDescent="0.3">
      <c r="B72" s="196"/>
      <c r="C72" s="200" t="s">
        <v>50</v>
      </c>
      <c r="D72" s="84" t="s">
        <v>108</v>
      </c>
      <c r="E72" s="202">
        <v>3099282.7</v>
      </c>
    </row>
    <row r="73" spans="2:5" s="22" customFormat="1" ht="53.25" customHeight="1" x14ac:dyDescent="0.3">
      <c r="B73" s="196"/>
      <c r="C73" s="198"/>
      <c r="D73" s="84" t="s">
        <v>109</v>
      </c>
      <c r="E73" s="177"/>
    </row>
    <row r="74" spans="2:5" s="22" customFormat="1" ht="27" customHeight="1" x14ac:dyDescent="0.3">
      <c r="B74" s="196"/>
      <c r="C74" s="198"/>
      <c r="D74" s="85" t="s">
        <v>42</v>
      </c>
      <c r="E74" s="177"/>
    </row>
    <row r="75" spans="2:5" s="22" customFormat="1" ht="32.25" customHeight="1" x14ac:dyDescent="0.3">
      <c r="B75" s="196"/>
      <c r="C75" s="201"/>
      <c r="D75" s="84" t="s">
        <v>43</v>
      </c>
      <c r="E75" s="203"/>
    </row>
    <row r="76" spans="2:5" s="22" customFormat="1" ht="90" customHeight="1" x14ac:dyDescent="0.3">
      <c r="B76" s="196"/>
      <c r="C76" s="200" t="s">
        <v>53</v>
      </c>
      <c r="D76" s="84" t="s">
        <v>110</v>
      </c>
      <c r="E76" s="202">
        <v>3099282.7</v>
      </c>
    </row>
    <row r="77" spans="2:5" s="22" customFormat="1" ht="72" customHeight="1" x14ac:dyDescent="0.3">
      <c r="B77" s="196"/>
      <c r="C77" s="198"/>
      <c r="D77" s="84" t="s">
        <v>109</v>
      </c>
      <c r="E77" s="177"/>
    </row>
    <row r="78" spans="2:5" s="22" customFormat="1" ht="24.75" customHeight="1" x14ac:dyDescent="0.3">
      <c r="B78" s="196"/>
      <c r="C78" s="198"/>
      <c r="D78" s="85" t="s">
        <v>42</v>
      </c>
      <c r="E78" s="177"/>
    </row>
    <row r="79" spans="2:5" s="22" customFormat="1" ht="32.25" customHeight="1" x14ac:dyDescent="0.3">
      <c r="B79" s="196"/>
      <c r="C79" s="201"/>
      <c r="D79" s="84" t="s">
        <v>43</v>
      </c>
      <c r="E79" s="203"/>
    </row>
    <row r="80" spans="2:5" s="22" customFormat="1" ht="44.25" customHeight="1" x14ac:dyDescent="0.3">
      <c r="B80" s="195" t="s">
        <v>111</v>
      </c>
      <c r="C80" s="198"/>
      <c r="D80" s="84" t="s">
        <v>112</v>
      </c>
      <c r="E80" s="177">
        <f>E84+E88+E92</f>
        <v>3665873.6999999997</v>
      </c>
    </row>
    <row r="81" spans="2:5" s="22" customFormat="1" ht="45.75" customHeight="1" x14ac:dyDescent="0.3">
      <c r="B81" s="196"/>
      <c r="C81" s="198"/>
      <c r="D81" s="82" t="s">
        <v>113</v>
      </c>
      <c r="E81" s="177"/>
    </row>
    <row r="82" spans="2:5" s="22" customFormat="1" ht="56.25" customHeight="1" x14ac:dyDescent="0.3">
      <c r="B82" s="196"/>
      <c r="C82" s="201"/>
      <c r="D82" s="84" t="s">
        <v>114</v>
      </c>
      <c r="E82" s="203"/>
    </row>
    <row r="83" spans="2:5" s="22" customFormat="1" ht="38.25" customHeight="1" x14ac:dyDescent="0.3">
      <c r="B83" s="146" t="s">
        <v>38</v>
      </c>
      <c r="C83" s="147"/>
      <c r="D83" s="147"/>
      <c r="E83" s="148"/>
    </row>
    <row r="84" spans="2:5" s="22" customFormat="1" ht="98.25" customHeight="1" x14ac:dyDescent="0.3">
      <c r="B84" s="196"/>
      <c r="C84" s="200" t="s">
        <v>39</v>
      </c>
      <c r="D84" s="84" t="s">
        <v>115</v>
      </c>
      <c r="E84" s="202">
        <v>1775575.9</v>
      </c>
    </row>
    <row r="85" spans="2:5" s="22" customFormat="1" ht="63.75" customHeight="1" x14ac:dyDescent="0.3">
      <c r="B85" s="196"/>
      <c r="C85" s="198"/>
      <c r="D85" s="84" t="s">
        <v>116</v>
      </c>
      <c r="E85" s="177"/>
    </row>
    <row r="86" spans="2:5" s="22" customFormat="1" ht="30" customHeight="1" x14ac:dyDescent="0.3">
      <c r="B86" s="196"/>
      <c r="C86" s="198"/>
      <c r="D86" s="87" t="s">
        <v>42</v>
      </c>
      <c r="E86" s="177"/>
    </row>
    <row r="87" spans="2:5" s="22" customFormat="1" ht="24.75" customHeight="1" x14ac:dyDescent="0.3">
      <c r="B87" s="196"/>
      <c r="C87" s="201"/>
      <c r="D87" s="84" t="s">
        <v>43</v>
      </c>
      <c r="E87" s="203"/>
    </row>
    <row r="88" spans="2:5" s="22" customFormat="1" ht="89.25" customHeight="1" x14ac:dyDescent="0.3">
      <c r="B88" s="196"/>
      <c r="C88" s="200" t="s">
        <v>50</v>
      </c>
      <c r="D88" s="84" t="s">
        <v>117</v>
      </c>
      <c r="E88" s="202">
        <v>354158.8</v>
      </c>
    </row>
    <row r="89" spans="2:5" s="22" customFormat="1" ht="53.25" customHeight="1" x14ac:dyDescent="0.3">
      <c r="B89" s="196"/>
      <c r="C89" s="198"/>
      <c r="D89" s="84" t="s">
        <v>118</v>
      </c>
      <c r="E89" s="177"/>
    </row>
    <row r="90" spans="2:5" s="22" customFormat="1" ht="27" customHeight="1" x14ac:dyDescent="0.3">
      <c r="B90" s="196"/>
      <c r="C90" s="198"/>
      <c r="D90" s="85" t="s">
        <v>42</v>
      </c>
      <c r="E90" s="177"/>
    </row>
    <row r="91" spans="2:5" s="22" customFormat="1" ht="32.25" customHeight="1" x14ac:dyDescent="0.3">
      <c r="B91" s="196"/>
      <c r="C91" s="201"/>
      <c r="D91" s="84" t="s">
        <v>43</v>
      </c>
      <c r="E91" s="203"/>
    </row>
    <row r="92" spans="2:5" s="22" customFormat="1" ht="90" customHeight="1" x14ac:dyDescent="0.3">
      <c r="B92" s="196"/>
      <c r="C92" s="200" t="s">
        <v>53</v>
      </c>
      <c r="D92" s="84" t="s">
        <v>119</v>
      </c>
      <c r="E92" s="202">
        <v>1536139</v>
      </c>
    </row>
    <row r="93" spans="2:5" s="22" customFormat="1" ht="42" customHeight="1" x14ac:dyDescent="0.3">
      <c r="B93" s="196"/>
      <c r="C93" s="198"/>
      <c r="D93" s="84" t="s">
        <v>118</v>
      </c>
      <c r="E93" s="177"/>
    </row>
    <row r="94" spans="2:5" s="22" customFormat="1" ht="24.75" customHeight="1" x14ac:dyDescent="0.3">
      <c r="B94" s="196"/>
      <c r="C94" s="198"/>
      <c r="D94" s="85" t="s">
        <v>42</v>
      </c>
      <c r="E94" s="177"/>
    </row>
    <row r="95" spans="2:5" s="22" customFormat="1" ht="27" customHeight="1" x14ac:dyDescent="0.3">
      <c r="B95" s="196"/>
      <c r="C95" s="201"/>
      <c r="D95" s="84" t="s">
        <v>43</v>
      </c>
      <c r="E95" s="203"/>
    </row>
    <row r="96" spans="2:5" s="22" customFormat="1" ht="44.25" customHeight="1" x14ac:dyDescent="0.3">
      <c r="B96" s="195" t="s">
        <v>44</v>
      </c>
      <c r="C96" s="198"/>
      <c r="D96" s="84" t="s">
        <v>45</v>
      </c>
      <c r="E96" s="177">
        <f>E100+E104+E108+E112+E117+E121+E125</f>
        <v>30636558.499999996</v>
      </c>
    </row>
    <row r="97" spans="2:5" s="22" customFormat="1" ht="56.25" customHeight="1" x14ac:dyDescent="0.3">
      <c r="B97" s="196"/>
      <c r="C97" s="198"/>
      <c r="D97" s="82" t="s">
        <v>46</v>
      </c>
      <c r="E97" s="177"/>
    </row>
    <row r="98" spans="2:5" s="22" customFormat="1" ht="56.25" customHeight="1" x14ac:dyDescent="0.3">
      <c r="B98" s="196"/>
      <c r="C98" s="201"/>
      <c r="D98" s="84" t="s">
        <v>47</v>
      </c>
      <c r="E98" s="203"/>
    </row>
    <row r="99" spans="2:5" s="22" customFormat="1" ht="38.25" customHeight="1" x14ac:dyDescent="0.3">
      <c r="B99" s="146" t="s">
        <v>38</v>
      </c>
      <c r="C99" s="147"/>
      <c r="D99" s="147"/>
      <c r="E99" s="148"/>
    </row>
    <row r="100" spans="2:5" s="22" customFormat="1" ht="98.25" customHeight="1" x14ac:dyDescent="0.3">
      <c r="B100" s="196"/>
      <c r="C100" s="200" t="s">
        <v>39</v>
      </c>
      <c r="D100" s="84" t="s">
        <v>48</v>
      </c>
      <c r="E100" s="202">
        <v>1311920.3999999999</v>
      </c>
    </row>
    <row r="101" spans="2:5" s="22" customFormat="1" ht="63.75" customHeight="1" x14ac:dyDescent="0.3">
      <c r="B101" s="196"/>
      <c r="C101" s="198"/>
      <c r="D101" s="84" t="s">
        <v>49</v>
      </c>
      <c r="E101" s="177"/>
    </row>
    <row r="102" spans="2:5" s="22" customFormat="1" ht="30" customHeight="1" x14ac:dyDescent="0.3">
      <c r="B102" s="196"/>
      <c r="C102" s="198"/>
      <c r="D102" s="87" t="s">
        <v>42</v>
      </c>
      <c r="E102" s="177"/>
    </row>
    <row r="103" spans="2:5" s="22" customFormat="1" ht="24.75" customHeight="1" x14ac:dyDescent="0.3">
      <c r="B103" s="196"/>
      <c r="C103" s="201"/>
      <c r="D103" s="84" t="s">
        <v>43</v>
      </c>
      <c r="E103" s="203"/>
    </row>
    <row r="104" spans="2:5" s="22" customFormat="1" ht="89.25" customHeight="1" x14ac:dyDescent="0.3">
      <c r="B104" s="196"/>
      <c r="C104" s="200" t="s">
        <v>50</v>
      </c>
      <c r="D104" s="84" t="s">
        <v>51</v>
      </c>
      <c r="E104" s="202">
        <v>571799.6</v>
      </c>
    </row>
    <row r="105" spans="2:5" s="22" customFormat="1" ht="53.25" customHeight="1" x14ac:dyDescent="0.3">
      <c r="B105" s="196"/>
      <c r="C105" s="198"/>
      <c r="D105" s="84" t="s">
        <v>52</v>
      </c>
      <c r="E105" s="177"/>
    </row>
    <row r="106" spans="2:5" s="22" customFormat="1" ht="27" customHeight="1" x14ac:dyDescent="0.3">
      <c r="B106" s="196"/>
      <c r="C106" s="198"/>
      <c r="D106" s="85" t="s">
        <v>42</v>
      </c>
      <c r="E106" s="177"/>
    </row>
    <row r="107" spans="2:5" s="22" customFormat="1" ht="32.25" customHeight="1" x14ac:dyDescent="0.3">
      <c r="B107" s="196"/>
      <c r="C107" s="201"/>
      <c r="D107" s="84" t="s">
        <v>43</v>
      </c>
      <c r="E107" s="203"/>
    </row>
    <row r="108" spans="2:5" s="22" customFormat="1" ht="90" customHeight="1" x14ac:dyDescent="0.3">
      <c r="B108" s="196"/>
      <c r="C108" s="200" t="s">
        <v>53</v>
      </c>
      <c r="D108" s="84" t="s">
        <v>54</v>
      </c>
      <c r="E108" s="202">
        <v>3997817.6</v>
      </c>
    </row>
    <row r="109" spans="2:5" s="22" customFormat="1" ht="103.5" customHeight="1" x14ac:dyDescent="0.3">
      <c r="B109" s="196"/>
      <c r="C109" s="198"/>
      <c r="D109" s="84" t="s">
        <v>55</v>
      </c>
      <c r="E109" s="177"/>
    </row>
    <row r="110" spans="2:5" s="22" customFormat="1" ht="24.75" customHeight="1" x14ac:dyDescent="0.3">
      <c r="B110" s="196"/>
      <c r="C110" s="198"/>
      <c r="D110" s="85" t="s">
        <v>42</v>
      </c>
      <c r="E110" s="177"/>
    </row>
    <row r="111" spans="2:5" s="22" customFormat="1" ht="32.25" customHeight="1" x14ac:dyDescent="0.3">
      <c r="B111" s="196"/>
      <c r="C111" s="201"/>
      <c r="D111" s="84" t="s">
        <v>43</v>
      </c>
      <c r="E111" s="203"/>
    </row>
    <row r="112" spans="2:5" s="22" customFormat="1" ht="51" customHeight="1" x14ac:dyDescent="0.3">
      <c r="B112" s="196"/>
      <c r="C112" s="210" t="s">
        <v>56</v>
      </c>
      <c r="D112" s="205" t="s">
        <v>57</v>
      </c>
      <c r="E112" s="202">
        <v>16981591.800000001</v>
      </c>
    </row>
    <row r="113" spans="2:5" s="22" customFormat="1" ht="30" customHeight="1" x14ac:dyDescent="0.3">
      <c r="B113" s="196"/>
      <c r="C113" s="211"/>
      <c r="D113" s="206"/>
      <c r="E113" s="177"/>
    </row>
    <row r="114" spans="2:5" s="22" customFormat="1" ht="56.25" customHeight="1" x14ac:dyDescent="0.3">
      <c r="B114" s="196"/>
      <c r="C114" s="211"/>
      <c r="D114" s="84" t="s">
        <v>58</v>
      </c>
      <c r="E114" s="177"/>
    </row>
    <row r="115" spans="2:5" s="22" customFormat="1" ht="22.5" customHeight="1" x14ac:dyDescent="0.3">
      <c r="B115" s="196"/>
      <c r="C115" s="211"/>
      <c r="D115" s="84" t="s">
        <v>42</v>
      </c>
      <c r="E115" s="177"/>
    </row>
    <row r="116" spans="2:5" s="22" customFormat="1" ht="32.25" customHeight="1" x14ac:dyDescent="0.3">
      <c r="B116" s="196"/>
      <c r="C116" s="213"/>
      <c r="D116" s="84" t="s">
        <v>43</v>
      </c>
      <c r="E116" s="203"/>
    </row>
    <row r="117" spans="2:5" s="22" customFormat="1" ht="89.25" customHeight="1" x14ac:dyDescent="0.3">
      <c r="B117" s="195"/>
      <c r="C117" s="198" t="s">
        <v>120</v>
      </c>
      <c r="D117" s="84" t="s">
        <v>121</v>
      </c>
      <c r="E117" s="177">
        <v>3956603.2</v>
      </c>
    </row>
    <row r="118" spans="2:5" s="22" customFormat="1" ht="93.75" customHeight="1" x14ac:dyDescent="0.3">
      <c r="B118" s="196"/>
      <c r="C118" s="198"/>
      <c r="D118" s="84" t="s">
        <v>122</v>
      </c>
      <c r="E118" s="177"/>
    </row>
    <row r="119" spans="2:5" s="22" customFormat="1" ht="27" customHeight="1" x14ac:dyDescent="0.3">
      <c r="B119" s="196"/>
      <c r="C119" s="198"/>
      <c r="D119" s="85" t="s">
        <v>42</v>
      </c>
      <c r="E119" s="177"/>
    </row>
    <row r="120" spans="2:5" s="22" customFormat="1" ht="32.25" customHeight="1" x14ac:dyDescent="0.3">
      <c r="B120" s="196"/>
      <c r="C120" s="201"/>
      <c r="D120" s="84" t="s">
        <v>43</v>
      </c>
      <c r="E120" s="203"/>
    </row>
    <row r="121" spans="2:5" s="22" customFormat="1" ht="90" customHeight="1" x14ac:dyDescent="0.3">
      <c r="B121" s="196"/>
      <c r="C121" s="200" t="s">
        <v>123</v>
      </c>
      <c r="D121" s="84" t="s">
        <v>124</v>
      </c>
      <c r="E121" s="202">
        <v>3494977.2</v>
      </c>
    </row>
    <row r="122" spans="2:5" s="22" customFormat="1" ht="57.75" customHeight="1" x14ac:dyDescent="0.3">
      <c r="B122" s="196"/>
      <c r="C122" s="198"/>
      <c r="D122" s="84" t="s">
        <v>125</v>
      </c>
      <c r="E122" s="177"/>
    </row>
    <row r="123" spans="2:5" s="22" customFormat="1" ht="24.75" customHeight="1" x14ac:dyDescent="0.3">
      <c r="B123" s="196"/>
      <c r="C123" s="198"/>
      <c r="D123" s="85" t="s">
        <v>42</v>
      </c>
      <c r="E123" s="177"/>
    </row>
    <row r="124" spans="2:5" s="22" customFormat="1" ht="32.25" customHeight="1" x14ac:dyDescent="0.3">
      <c r="B124" s="196"/>
      <c r="C124" s="201"/>
      <c r="D124" s="84" t="s">
        <v>43</v>
      </c>
      <c r="E124" s="203"/>
    </row>
    <row r="125" spans="2:5" s="22" customFormat="1" ht="51" customHeight="1" x14ac:dyDescent="0.3">
      <c r="B125" s="196"/>
      <c r="C125" s="210" t="s">
        <v>126</v>
      </c>
      <c r="D125" s="205" t="s">
        <v>127</v>
      </c>
      <c r="E125" s="202">
        <v>321848.7</v>
      </c>
    </row>
    <row r="126" spans="2:5" s="22" customFormat="1" ht="40.5" customHeight="1" x14ac:dyDescent="0.3">
      <c r="B126" s="196"/>
      <c r="C126" s="211"/>
      <c r="D126" s="206"/>
      <c r="E126" s="177"/>
    </row>
    <row r="127" spans="2:5" s="22" customFormat="1" ht="72.75" customHeight="1" x14ac:dyDescent="0.3">
      <c r="B127" s="196"/>
      <c r="C127" s="211"/>
      <c r="D127" s="84" t="s">
        <v>128</v>
      </c>
      <c r="E127" s="177"/>
    </row>
    <row r="128" spans="2:5" s="22" customFormat="1" ht="22.5" customHeight="1" x14ac:dyDescent="0.3">
      <c r="B128" s="196"/>
      <c r="C128" s="211"/>
      <c r="D128" s="84" t="s">
        <v>42</v>
      </c>
      <c r="E128" s="177"/>
    </row>
    <row r="129" spans="2:5" s="22" customFormat="1" ht="32.25" customHeight="1" thickBot="1" x14ac:dyDescent="0.35">
      <c r="B129" s="197"/>
      <c r="C129" s="212"/>
      <c r="D129" s="86" t="s">
        <v>43</v>
      </c>
      <c r="E129" s="204"/>
    </row>
  </sheetData>
  <mergeCells count="111">
    <mergeCell ref="D125:D126"/>
    <mergeCell ref="B55:B57"/>
    <mergeCell ref="C55:C57"/>
    <mergeCell ref="B125:B129"/>
    <mergeCell ref="C125:C129"/>
    <mergeCell ref="E125:E129"/>
    <mergeCell ref="B117:B120"/>
    <mergeCell ref="C117:C120"/>
    <mergeCell ref="E117:E120"/>
    <mergeCell ref="B121:B124"/>
    <mergeCell ref="C121:C124"/>
    <mergeCell ref="E121:E124"/>
    <mergeCell ref="B108:B111"/>
    <mergeCell ref="C108:C111"/>
    <mergeCell ref="E108:E111"/>
    <mergeCell ref="B112:B116"/>
    <mergeCell ref="C112:C116"/>
    <mergeCell ref="D112:D113"/>
    <mergeCell ref="E112:E116"/>
    <mergeCell ref="E96:E98"/>
    <mergeCell ref="B99:E99"/>
    <mergeCell ref="B100:B103"/>
    <mergeCell ref="C100:C103"/>
    <mergeCell ref="E100:E103"/>
    <mergeCell ref="B104:B107"/>
    <mergeCell ref="C104:C107"/>
    <mergeCell ref="E104:E107"/>
    <mergeCell ref="B96:B98"/>
    <mergeCell ref="C96:C98"/>
    <mergeCell ref="B83:E83"/>
    <mergeCell ref="B84:B87"/>
    <mergeCell ref="C84:C87"/>
    <mergeCell ref="E84:E87"/>
    <mergeCell ref="B88:B91"/>
    <mergeCell ref="C88:C91"/>
    <mergeCell ref="E88:E91"/>
    <mergeCell ref="B92:B95"/>
    <mergeCell ref="C92:C95"/>
    <mergeCell ref="E92:E95"/>
    <mergeCell ref="B72:B75"/>
    <mergeCell ref="C72:C75"/>
    <mergeCell ref="E72:E75"/>
    <mergeCell ref="B76:B79"/>
    <mergeCell ref="C76:C79"/>
    <mergeCell ref="E76:E79"/>
    <mergeCell ref="B80:B82"/>
    <mergeCell ref="C80:C82"/>
    <mergeCell ref="E80:E82"/>
    <mergeCell ref="B67:E67"/>
    <mergeCell ref="B59:B62"/>
    <mergeCell ref="C59:C62"/>
    <mergeCell ref="B68:B71"/>
    <mergeCell ref="C68:C71"/>
    <mergeCell ref="E68:E71"/>
    <mergeCell ref="E59:E62"/>
    <mergeCell ref="B63:C63"/>
    <mergeCell ref="B64:B66"/>
    <mergeCell ref="C64:C66"/>
    <mergeCell ref="E64:E66"/>
    <mergeCell ref="B58:E58"/>
    <mergeCell ref="D44:D45"/>
    <mergeCell ref="D46:D47"/>
    <mergeCell ref="C42:C47"/>
    <mergeCell ref="B54:C54"/>
    <mergeCell ref="C36:C41"/>
    <mergeCell ref="E42:E47"/>
    <mergeCell ref="D48:D49"/>
    <mergeCell ref="D50:D51"/>
    <mergeCell ref="D52:D53"/>
    <mergeCell ref="B48:B53"/>
    <mergeCell ref="C48:C53"/>
    <mergeCell ref="E48:E53"/>
    <mergeCell ref="B42:B47"/>
    <mergeCell ref="D42:D43"/>
    <mergeCell ref="B36:B41"/>
    <mergeCell ref="D36:D37"/>
    <mergeCell ref="E36:E41"/>
    <mergeCell ref="B29:E29"/>
    <mergeCell ref="D30:D31"/>
    <mergeCell ref="B23:B28"/>
    <mergeCell ref="C23:C28"/>
    <mergeCell ref="D32:D33"/>
    <mergeCell ref="B30:B35"/>
    <mergeCell ref="C30:C35"/>
    <mergeCell ref="E55:E57"/>
    <mergeCell ref="D38:D39"/>
    <mergeCell ref="D40:D41"/>
    <mergeCell ref="D23:D24"/>
    <mergeCell ref="D25:D26"/>
    <mergeCell ref="E23:E28"/>
    <mergeCell ref="E30:E35"/>
    <mergeCell ref="D27:D28"/>
    <mergeCell ref="D34:D35"/>
    <mergeCell ref="B3:E3"/>
    <mergeCell ref="B16:E16"/>
    <mergeCell ref="B6:C6"/>
    <mergeCell ref="D6:D7"/>
    <mergeCell ref="D10:D11"/>
    <mergeCell ref="D12:D13"/>
    <mergeCell ref="D14:D15"/>
    <mergeCell ref="D19:D20"/>
    <mergeCell ref="D17:D18"/>
    <mergeCell ref="B9:C9"/>
    <mergeCell ref="B10:B15"/>
    <mergeCell ref="C10:C15"/>
    <mergeCell ref="B17:B22"/>
    <mergeCell ref="D21:D22"/>
    <mergeCell ref="C17:C22"/>
    <mergeCell ref="E6:E7"/>
    <mergeCell ref="E10:E15"/>
    <mergeCell ref="E17:E22"/>
  </mergeCells>
  <pageMargins left="0.26" right="0.13" top="0.41" bottom="0.45" header="0.3" footer="0.17"/>
  <pageSetup paperSize="9" scale="75" firstPageNumber="283" orientation="portrait" useFirstPageNumber="1" horizontalDpi="4294967294" verticalDpi="429496729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98" zoomScaleNormal="98" workbookViewId="0">
      <selection activeCell="C12" sqref="C12"/>
    </sheetView>
  </sheetViews>
  <sheetFormatPr defaultRowHeight="16.5" x14ac:dyDescent="0.3"/>
  <cols>
    <col min="1" max="1" width="12.42578125" style="108" customWidth="1"/>
    <col min="2" max="2" width="16.42578125" style="108" customWidth="1"/>
    <col min="3" max="3" width="88.85546875" style="28" customWidth="1"/>
    <col min="4" max="4" width="20" style="28" customWidth="1"/>
    <col min="5" max="5" width="18.42578125" style="28" customWidth="1"/>
    <col min="6" max="6" width="18" style="28" customWidth="1"/>
    <col min="7" max="7" width="17.28515625" style="28" customWidth="1"/>
    <col min="8" max="8" width="20.140625" style="28" customWidth="1"/>
    <col min="9" max="9" width="31.5703125" style="28" customWidth="1"/>
    <col min="10" max="10" width="13" style="28" customWidth="1"/>
    <col min="11" max="11" width="12.5703125" style="28" customWidth="1"/>
    <col min="12" max="12" width="9.140625" style="28"/>
    <col min="13" max="13" width="12" style="28" customWidth="1"/>
    <col min="14" max="14" width="15" style="28" customWidth="1"/>
    <col min="15" max="16384" width="9.140625" style="28"/>
  </cols>
  <sheetData>
    <row r="1" spans="1:6" ht="23.25" customHeight="1" x14ac:dyDescent="0.3">
      <c r="E1" s="221" t="s">
        <v>165</v>
      </c>
      <c r="F1" s="221"/>
    </row>
    <row r="2" spans="1:6" ht="22.5" customHeight="1" x14ac:dyDescent="0.3">
      <c r="E2" s="221" t="s">
        <v>81</v>
      </c>
      <c r="F2" s="221"/>
    </row>
    <row r="3" spans="1:6" s="36" customFormat="1" ht="65.25" customHeight="1" x14ac:dyDescent="0.2">
      <c r="A3" s="222" t="s">
        <v>82</v>
      </c>
      <c r="B3" s="222"/>
      <c r="C3" s="222"/>
      <c r="D3" s="222"/>
      <c r="E3" s="222"/>
      <c r="F3" s="222"/>
    </row>
    <row r="4" spans="1:6" s="36" customFormat="1" ht="21.75" customHeight="1" thickBot="1" x14ac:dyDescent="0.25">
      <c r="A4" s="35"/>
      <c r="B4" s="35"/>
      <c r="C4" s="35"/>
      <c r="D4" s="97"/>
      <c r="E4" s="223" t="s">
        <v>28</v>
      </c>
      <c r="F4" s="223"/>
    </row>
    <row r="5" spans="1:6" s="37" customFormat="1" ht="21.75" customHeight="1" x14ac:dyDescent="0.2">
      <c r="A5" s="224" t="s">
        <v>29</v>
      </c>
      <c r="B5" s="225"/>
      <c r="C5" s="228" t="s">
        <v>30</v>
      </c>
      <c r="D5" s="231" t="s">
        <v>162</v>
      </c>
      <c r="E5" s="232"/>
      <c r="F5" s="233"/>
    </row>
    <row r="6" spans="1:6" ht="34.5" customHeight="1" x14ac:dyDescent="0.3">
      <c r="A6" s="226"/>
      <c r="B6" s="227"/>
      <c r="C6" s="229"/>
      <c r="D6" s="217" t="s">
        <v>83</v>
      </c>
      <c r="E6" s="219" t="s">
        <v>84</v>
      </c>
      <c r="F6" s="220"/>
    </row>
    <row r="7" spans="1:6" s="36" customFormat="1" ht="41.25" customHeight="1" thickBot="1" x14ac:dyDescent="0.35">
      <c r="A7" s="39" t="s">
        <v>31</v>
      </c>
      <c r="B7" s="40" t="s">
        <v>32</v>
      </c>
      <c r="C7" s="230"/>
      <c r="D7" s="218"/>
      <c r="E7" s="41" t="s">
        <v>85</v>
      </c>
      <c r="F7" s="42" t="s">
        <v>140</v>
      </c>
    </row>
    <row r="8" spans="1:6" s="36" customFormat="1" ht="36.75" customHeight="1" thickBot="1" x14ac:dyDescent="0.25">
      <c r="A8" s="92"/>
      <c r="B8" s="93"/>
      <c r="C8" s="94" t="s">
        <v>33</v>
      </c>
      <c r="D8" s="95">
        <f>E8+F8</f>
        <v>44362675.799999997</v>
      </c>
      <c r="E8" s="96">
        <f>E9+E13</f>
        <v>38051269.299999997</v>
      </c>
      <c r="F8" s="99">
        <f>F9+F13</f>
        <v>6311406.4999999991</v>
      </c>
    </row>
    <row r="9" spans="1:6" ht="35.25" customHeight="1" thickBot="1" x14ac:dyDescent="0.35">
      <c r="A9" s="109"/>
      <c r="B9" s="114"/>
      <c r="C9" s="60" t="s">
        <v>130</v>
      </c>
      <c r="D9" s="38">
        <f>E9+F9</f>
        <v>1191150</v>
      </c>
      <c r="E9" s="43">
        <f>E10</f>
        <v>1191150</v>
      </c>
      <c r="F9" s="44">
        <f>F10</f>
        <v>0</v>
      </c>
    </row>
    <row r="10" spans="1:6" s="49" customFormat="1" ht="33" customHeight="1" thickBot="1" x14ac:dyDescent="0.35">
      <c r="A10" s="110" t="s">
        <v>34</v>
      </c>
      <c r="B10" s="115"/>
      <c r="C10" s="45" t="s">
        <v>86</v>
      </c>
      <c r="D10" s="46">
        <f>E10+F10</f>
        <v>1191150</v>
      </c>
      <c r="E10" s="47">
        <f>E12</f>
        <v>1191150</v>
      </c>
      <c r="F10" s="48">
        <f>F12</f>
        <v>0</v>
      </c>
    </row>
    <row r="11" spans="1:6" ht="21.75" customHeight="1" x14ac:dyDescent="0.3">
      <c r="A11" s="214"/>
      <c r="B11" s="50"/>
      <c r="C11" s="51" t="s">
        <v>87</v>
      </c>
      <c r="D11" s="52"/>
      <c r="E11" s="53"/>
      <c r="F11" s="54"/>
    </row>
    <row r="12" spans="1:6" ht="69.75" customHeight="1" thickBot="1" x14ac:dyDescent="0.35">
      <c r="A12" s="216"/>
      <c r="B12" s="55" t="s">
        <v>39</v>
      </c>
      <c r="C12" s="56" t="s">
        <v>88</v>
      </c>
      <c r="D12" s="57">
        <f>E12+F12</f>
        <v>1191150</v>
      </c>
      <c r="E12" s="58">
        <v>1191150</v>
      </c>
      <c r="F12" s="59">
        <v>0</v>
      </c>
    </row>
    <row r="13" spans="1:6" s="49" customFormat="1" ht="53.25" customHeight="1" thickBot="1" x14ac:dyDescent="0.35">
      <c r="A13" s="111"/>
      <c r="B13" s="116"/>
      <c r="C13" s="60" t="s">
        <v>131</v>
      </c>
      <c r="D13" s="61">
        <f>E13+F13</f>
        <v>43171525.799999997</v>
      </c>
      <c r="E13" s="62">
        <f>E14+E19+E24</f>
        <v>36860119.299999997</v>
      </c>
      <c r="F13" s="100">
        <f>F14+F19+F24</f>
        <v>6311406.4999999991</v>
      </c>
    </row>
    <row r="14" spans="1:6" s="49" customFormat="1" ht="39" customHeight="1" thickBot="1" x14ac:dyDescent="0.35">
      <c r="A14" s="110">
        <v>1040</v>
      </c>
      <c r="B14" s="115"/>
      <c r="C14" s="45" t="s">
        <v>89</v>
      </c>
      <c r="D14" s="46">
        <f>E14+F14</f>
        <v>8869093.5999999996</v>
      </c>
      <c r="E14" s="47">
        <f>E16+E17+E18</f>
        <v>7454822.4000000004</v>
      </c>
      <c r="F14" s="48">
        <f>F16+F17+F18</f>
        <v>1414271.2</v>
      </c>
    </row>
    <row r="15" spans="1:6" ht="26.25" customHeight="1" x14ac:dyDescent="0.3">
      <c r="A15" s="112"/>
      <c r="B15" s="50"/>
      <c r="C15" s="51" t="s">
        <v>87</v>
      </c>
      <c r="D15" s="52"/>
      <c r="E15" s="53"/>
      <c r="F15" s="54"/>
    </row>
    <row r="16" spans="1:6" ht="87" customHeight="1" x14ac:dyDescent="0.3">
      <c r="A16" s="112"/>
      <c r="B16" s="63">
        <v>42001</v>
      </c>
      <c r="C16" s="117" t="s">
        <v>90</v>
      </c>
      <c r="D16" s="64">
        <f>E16+F16</f>
        <v>2670528.2000000002</v>
      </c>
      <c r="E16" s="65">
        <v>2289351.2000000002</v>
      </c>
      <c r="F16" s="66">
        <v>381177</v>
      </c>
    </row>
    <row r="17" spans="1:6" ht="73.5" customHeight="1" x14ac:dyDescent="0.3">
      <c r="A17" s="112"/>
      <c r="B17" s="63">
        <v>42002</v>
      </c>
      <c r="C17" s="117" t="s">
        <v>91</v>
      </c>
      <c r="D17" s="67">
        <f>E17+F17</f>
        <v>3099282.7</v>
      </c>
      <c r="E17" s="68">
        <v>2582735.6</v>
      </c>
      <c r="F17" s="69">
        <v>516547.1</v>
      </c>
    </row>
    <row r="18" spans="1:6" ht="69" customHeight="1" thickBot="1" x14ac:dyDescent="0.35">
      <c r="A18" s="113"/>
      <c r="B18" s="101">
        <v>42003</v>
      </c>
      <c r="C18" s="118" t="s">
        <v>92</v>
      </c>
      <c r="D18" s="57">
        <f>E18+F18</f>
        <v>3099282.7</v>
      </c>
      <c r="E18" s="58">
        <v>2582735.6</v>
      </c>
      <c r="F18" s="59">
        <v>516547.1</v>
      </c>
    </row>
    <row r="19" spans="1:6" s="49" customFormat="1" ht="30.75" customHeight="1" thickBot="1" x14ac:dyDescent="0.35">
      <c r="A19" s="110">
        <v>1157</v>
      </c>
      <c r="B19" s="115"/>
      <c r="C19" s="45" t="s">
        <v>93</v>
      </c>
      <c r="D19" s="46">
        <f>E19+F19</f>
        <v>3665873.6999999997</v>
      </c>
      <c r="E19" s="47">
        <f>E21+E22+E23</f>
        <v>3196029.3</v>
      </c>
      <c r="F19" s="48">
        <f>F21+F22+F23</f>
        <v>469844.39999999997</v>
      </c>
    </row>
    <row r="20" spans="1:6" ht="21.75" customHeight="1" x14ac:dyDescent="0.3">
      <c r="A20" s="112"/>
      <c r="B20" s="50"/>
      <c r="C20" s="51" t="s">
        <v>87</v>
      </c>
      <c r="D20" s="52"/>
      <c r="E20" s="53"/>
      <c r="F20" s="54"/>
    </row>
    <row r="21" spans="1:6" ht="73.5" customHeight="1" x14ac:dyDescent="0.3">
      <c r="A21" s="112"/>
      <c r="B21" s="70">
        <v>42001</v>
      </c>
      <c r="C21" s="119" t="s">
        <v>161</v>
      </c>
      <c r="D21" s="64">
        <f>E21+F21</f>
        <v>1775575.9000000001</v>
      </c>
      <c r="E21" s="65">
        <v>1557976.6</v>
      </c>
      <c r="F21" s="66">
        <v>217599.3</v>
      </c>
    </row>
    <row r="22" spans="1:6" ht="69" customHeight="1" x14ac:dyDescent="0.3">
      <c r="A22" s="112"/>
      <c r="B22" s="63">
        <v>42002</v>
      </c>
      <c r="C22" s="117" t="s">
        <v>94</v>
      </c>
      <c r="D22" s="64">
        <f>E22+F22</f>
        <v>354158.8</v>
      </c>
      <c r="E22" s="65">
        <v>272759</v>
      </c>
      <c r="F22" s="66">
        <v>81399.8</v>
      </c>
    </row>
    <row r="23" spans="1:6" ht="80.25" customHeight="1" thickBot="1" x14ac:dyDescent="0.35">
      <c r="A23" s="112"/>
      <c r="B23" s="63">
        <v>42003</v>
      </c>
      <c r="C23" s="117" t="s">
        <v>95</v>
      </c>
      <c r="D23" s="67">
        <f>E23+F23</f>
        <v>1536139</v>
      </c>
      <c r="E23" s="68">
        <v>1365293.7</v>
      </c>
      <c r="F23" s="69">
        <v>170845.3</v>
      </c>
    </row>
    <row r="24" spans="1:6" s="49" customFormat="1" ht="30.75" customHeight="1" thickBot="1" x14ac:dyDescent="0.35">
      <c r="A24" s="110" t="s">
        <v>44</v>
      </c>
      <c r="B24" s="115"/>
      <c r="C24" s="45" t="s">
        <v>96</v>
      </c>
      <c r="D24" s="46">
        <f>E24+F24</f>
        <v>30636558.499999996</v>
      </c>
      <c r="E24" s="47">
        <f>E26+E27+E28+E29+E30+E31+E32</f>
        <v>26209267.599999998</v>
      </c>
      <c r="F24" s="48">
        <f>F26+F27+F28+F29+F30+F31+F32</f>
        <v>4427290.8999999994</v>
      </c>
    </row>
    <row r="25" spans="1:6" ht="27" customHeight="1" x14ac:dyDescent="0.3">
      <c r="A25" s="214"/>
      <c r="B25" s="71"/>
      <c r="C25" s="51" t="s">
        <v>87</v>
      </c>
      <c r="D25" s="52"/>
      <c r="E25" s="53"/>
      <c r="F25" s="54"/>
    </row>
    <row r="26" spans="1:6" ht="69" customHeight="1" x14ac:dyDescent="0.3">
      <c r="A26" s="215"/>
      <c r="B26" s="72" t="s">
        <v>39</v>
      </c>
      <c r="C26" s="73" t="s">
        <v>97</v>
      </c>
      <c r="D26" s="64">
        <f t="shared" ref="D26:D32" si="0">E26+F26</f>
        <v>1311920.3999999999</v>
      </c>
      <c r="E26" s="65">
        <v>1028735.2</v>
      </c>
      <c r="F26" s="66">
        <v>283185.2</v>
      </c>
    </row>
    <row r="27" spans="1:6" ht="68.25" customHeight="1" x14ac:dyDescent="0.3">
      <c r="A27" s="215"/>
      <c r="B27" s="72" t="s">
        <v>50</v>
      </c>
      <c r="C27" s="73" t="s">
        <v>98</v>
      </c>
      <c r="D27" s="64">
        <f t="shared" si="0"/>
        <v>571799.6</v>
      </c>
      <c r="E27" s="65">
        <v>571799.6</v>
      </c>
      <c r="F27" s="66"/>
    </row>
    <row r="28" spans="1:6" ht="77.25" customHeight="1" x14ac:dyDescent="0.3">
      <c r="A28" s="215"/>
      <c r="B28" s="72" t="s">
        <v>53</v>
      </c>
      <c r="C28" s="73" t="s">
        <v>99</v>
      </c>
      <c r="D28" s="67">
        <f t="shared" si="0"/>
        <v>3997817.6</v>
      </c>
      <c r="E28" s="68">
        <v>3276853.7</v>
      </c>
      <c r="F28" s="69">
        <v>720963.9</v>
      </c>
    </row>
    <row r="29" spans="1:6" ht="63" customHeight="1" x14ac:dyDescent="0.3">
      <c r="A29" s="215"/>
      <c r="B29" s="72" t="s">
        <v>56</v>
      </c>
      <c r="C29" s="73" t="s">
        <v>100</v>
      </c>
      <c r="D29" s="67">
        <f t="shared" si="0"/>
        <v>16981591.800000001</v>
      </c>
      <c r="E29" s="68">
        <v>14932194.4</v>
      </c>
      <c r="F29" s="69">
        <v>2049397.4</v>
      </c>
    </row>
    <row r="30" spans="1:6" ht="67.5" customHeight="1" x14ac:dyDescent="0.3">
      <c r="A30" s="215"/>
      <c r="B30" s="74">
        <v>42005</v>
      </c>
      <c r="C30" s="75" t="s">
        <v>132</v>
      </c>
      <c r="D30" s="64">
        <f t="shared" si="0"/>
        <v>3956603.2</v>
      </c>
      <c r="E30" s="65">
        <v>3165298.4</v>
      </c>
      <c r="F30" s="66">
        <v>791304.8</v>
      </c>
    </row>
    <row r="31" spans="1:6" ht="67.5" customHeight="1" x14ac:dyDescent="0.3">
      <c r="A31" s="215"/>
      <c r="B31" s="76">
        <v>42006</v>
      </c>
      <c r="C31" s="73" t="s">
        <v>133</v>
      </c>
      <c r="D31" s="64">
        <f t="shared" si="0"/>
        <v>3494977.2</v>
      </c>
      <c r="E31" s="65">
        <v>2912537.6</v>
      </c>
      <c r="F31" s="66">
        <v>582439.6</v>
      </c>
    </row>
    <row r="32" spans="1:6" ht="81" customHeight="1" thickBot="1" x14ac:dyDescent="0.35">
      <c r="A32" s="216"/>
      <c r="B32" s="77">
        <v>42007</v>
      </c>
      <c r="C32" s="78" t="s">
        <v>101</v>
      </c>
      <c r="D32" s="57">
        <f t="shared" si="0"/>
        <v>321848.7</v>
      </c>
      <c r="E32" s="58">
        <v>321848.7</v>
      </c>
      <c r="F32" s="59">
        <v>0</v>
      </c>
    </row>
  </sheetData>
  <mergeCells count="11">
    <mergeCell ref="A25:A32"/>
    <mergeCell ref="D6:D7"/>
    <mergeCell ref="E6:F6"/>
    <mergeCell ref="A11:A12"/>
    <mergeCell ref="E1:F1"/>
    <mergeCell ref="E2:F2"/>
    <mergeCell ref="A3:F3"/>
    <mergeCell ref="E4:F4"/>
    <mergeCell ref="A5:B6"/>
    <mergeCell ref="C5:C7"/>
    <mergeCell ref="D5:F5"/>
  </mergeCells>
  <pageMargins left="0.28000000000000003" right="0.17" top="0.56000000000000005" bottom="0.35" header="0.22" footer="0.17"/>
  <pageSetup scale="58" firstPageNumber="289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hav 3-1</vt:lpstr>
      <vt:lpstr>hav 3-1.1</vt:lpstr>
      <vt:lpstr>hav 3-1.1.1</vt:lpstr>
      <vt:lpstr>'hav 3-1'!Print_Area</vt:lpstr>
      <vt:lpstr>'hav 3-1.1'!Print_Area</vt:lpstr>
      <vt:lpstr>'hav 3-1'!Print_Titles</vt:lpstr>
      <vt:lpstr>'hav 3-1.1'!Print_Titles</vt:lpstr>
      <vt:lpstr>'hav 3-1.1.1'!Print_Titles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iravaban</cp:lastModifiedBy>
  <cp:lastPrinted>2019-12-11T08:46:16Z</cp:lastPrinted>
  <dcterms:created xsi:type="dcterms:W3CDTF">2007-09-05T08:43:25Z</dcterms:created>
  <dcterms:modified xsi:type="dcterms:W3CDTF">2019-12-19T11:29:27Z</dcterms:modified>
</cp:coreProperties>
</file>